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autoCompressPictures="0"/>
  <bookViews>
    <workbookView xWindow="0" yWindow="0" windowWidth="25600" windowHeight="15540" tabRatio="668"/>
  </bookViews>
  <sheets>
    <sheet name="Потребление" sheetId="8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8" i="8" l="1"/>
  <c r="J8" i="8"/>
  <c r="K8" i="8"/>
  <c r="L8" i="8"/>
  <c r="N8" i="8"/>
  <c r="O8" i="8"/>
  <c r="M8" i="8"/>
  <c r="E8" i="8"/>
  <c r="F8" i="8"/>
  <c r="G8" i="8"/>
  <c r="H8" i="8"/>
  <c r="D8" i="8"/>
  <c r="E7" i="8"/>
  <c r="F7" i="8"/>
  <c r="G7" i="8"/>
  <c r="H7" i="8"/>
  <c r="I7" i="8"/>
  <c r="J7" i="8"/>
  <c r="K7" i="8"/>
  <c r="L7" i="8"/>
  <c r="M7" i="8"/>
  <c r="N7" i="8"/>
  <c r="O7" i="8"/>
  <c r="D7" i="8"/>
  <c r="J6" i="8"/>
  <c r="W6" i="8"/>
  <c r="I12" i="8"/>
  <c r="V12" i="8"/>
  <c r="J12" i="8"/>
  <c r="W12" i="8"/>
  <c r="K12" i="8"/>
  <c r="X12" i="8"/>
  <c r="L12" i="8"/>
  <c r="Y12" i="8"/>
  <c r="H12" i="8"/>
  <c r="U12" i="8"/>
  <c r="N12" i="8"/>
  <c r="AA12" i="8"/>
  <c r="O12" i="8"/>
  <c r="AB12" i="8"/>
  <c r="M12" i="8"/>
  <c r="Z12" i="8"/>
  <c r="E12" i="8"/>
  <c r="R12" i="8"/>
  <c r="F12" i="8"/>
  <c r="S12" i="8"/>
  <c r="G12" i="8"/>
  <c r="T12" i="8"/>
  <c r="D12" i="8"/>
  <c r="Q12" i="8"/>
  <c r="I10" i="8"/>
  <c r="V10" i="8"/>
  <c r="J10" i="8"/>
  <c r="W10" i="8"/>
  <c r="K10" i="8"/>
  <c r="X10" i="8"/>
  <c r="L10" i="8"/>
  <c r="Y10" i="8"/>
  <c r="H10" i="8"/>
  <c r="U10" i="8"/>
  <c r="N10" i="8"/>
  <c r="AA10" i="8"/>
  <c r="O10" i="8"/>
  <c r="AB10" i="8"/>
  <c r="M10" i="8"/>
  <c r="Z10" i="8"/>
  <c r="E10" i="8"/>
  <c r="R10" i="8"/>
  <c r="F10" i="8"/>
  <c r="S10" i="8"/>
  <c r="G10" i="8"/>
  <c r="T10" i="8"/>
  <c r="D10" i="8"/>
  <c r="Q10" i="8"/>
  <c r="V8" i="8"/>
  <c r="D6" i="8"/>
  <c r="Q6" i="8"/>
  <c r="Q7" i="8"/>
  <c r="S7" i="8"/>
  <c r="T7" i="8"/>
  <c r="U7" i="8"/>
  <c r="V7" i="8"/>
  <c r="W7" i="8"/>
  <c r="X7" i="8"/>
  <c r="Y7" i="8"/>
  <c r="Z7" i="8"/>
  <c r="AA7" i="8"/>
  <c r="AB7" i="8"/>
  <c r="R7" i="8"/>
  <c r="F6" i="8"/>
  <c r="S6" i="8"/>
  <c r="G6" i="8"/>
  <c r="T6" i="8"/>
  <c r="H6" i="8"/>
  <c r="U6" i="8"/>
  <c r="I6" i="8"/>
  <c r="V6" i="8"/>
  <c r="K6" i="8"/>
  <c r="X6" i="8"/>
  <c r="L6" i="8"/>
  <c r="Y6" i="8"/>
  <c r="M6" i="8"/>
  <c r="Z6" i="8"/>
  <c r="N6" i="8"/>
  <c r="AA6" i="8"/>
  <c r="O6" i="8"/>
  <c r="AB6" i="8"/>
  <c r="E6" i="8"/>
  <c r="R6" i="8"/>
  <c r="P12" i="8"/>
  <c r="P10" i="8"/>
  <c r="P7" i="8"/>
  <c r="P6" i="8"/>
  <c r="O14" i="8"/>
  <c r="N14" i="8"/>
  <c r="M14" i="8"/>
  <c r="L14" i="8"/>
  <c r="K14" i="8"/>
  <c r="J14" i="8"/>
  <c r="I14" i="8"/>
  <c r="H14" i="8"/>
  <c r="G14" i="8"/>
  <c r="F14" i="8"/>
  <c r="E14" i="8"/>
  <c r="D14" i="8"/>
  <c r="O13" i="8"/>
  <c r="AB13" i="8"/>
  <c r="N13" i="8"/>
  <c r="AA13" i="8"/>
  <c r="M13" i="8"/>
  <c r="Z13" i="8"/>
  <c r="L13" i="8"/>
  <c r="Y13" i="8"/>
  <c r="K13" i="8"/>
  <c r="X13" i="8"/>
  <c r="J13" i="8"/>
  <c r="W13" i="8"/>
  <c r="I13" i="8"/>
  <c r="V13" i="8"/>
  <c r="H13" i="8"/>
  <c r="U13" i="8"/>
  <c r="G13" i="8"/>
  <c r="T13" i="8"/>
  <c r="F13" i="8"/>
  <c r="S13" i="8"/>
  <c r="E13" i="8"/>
  <c r="R13" i="8"/>
  <c r="D13" i="8"/>
  <c r="Q13" i="8"/>
  <c r="O9" i="8"/>
  <c r="AB9" i="8"/>
  <c r="N9" i="8"/>
  <c r="AA9" i="8"/>
  <c r="M9" i="8"/>
  <c r="Z9" i="8"/>
  <c r="L9" i="8"/>
  <c r="Y9" i="8"/>
  <c r="K9" i="8"/>
  <c r="X9" i="8"/>
  <c r="J9" i="8"/>
  <c r="W9" i="8"/>
  <c r="I9" i="8"/>
  <c r="V9" i="8"/>
  <c r="H9" i="8"/>
  <c r="U9" i="8"/>
  <c r="G9" i="8"/>
  <c r="T9" i="8"/>
  <c r="F9" i="8"/>
  <c r="S9" i="8"/>
  <c r="E9" i="8"/>
  <c r="R9" i="8"/>
  <c r="D9" i="8"/>
  <c r="Q9" i="8"/>
  <c r="AB8" i="8"/>
  <c r="AA8" i="8"/>
  <c r="Z8" i="8"/>
  <c r="Y8" i="8"/>
  <c r="X8" i="8"/>
  <c r="W8" i="8"/>
  <c r="U8" i="8"/>
  <c r="T8" i="8"/>
  <c r="S8" i="8"/>
  <c r="R8" i="8"/>
  <c r="Q8" i="8"/>
  <c r="C7" i="8"/>
  <c r="J5" i="8"/>
  <c r="W5" i="8"/>
  <c r="F5" i="8"/>
  <c r="S5" i="8"/>
  <c r="P8" i="8"/>
  <c r="N5" i="8"/>
  <c r="AA5" i="8"/>
  <c r="P9" i="8"/>
  <c r="C13" i="8"/>
  <c r="C14" i="8"/>
  <c r="C6" i="8"/>
  <c r="H5" i="8"/>
  <c r="U5" i="8"/>
  <c r="L5" i="8"/>
  <c r="Y5" i="8"/>
  <c r="G5" i="8"/>
  <c r="T5" i="8"/>
  <c r="K5" i="8"/>
  <c r="X5" i="8"/>
  <c r="O5" i="8"/>
  <c r="AB5" i="8"/>
  <c r="C12" i="8"/>
  <c r="C8" i="8"/>
  <c r="E5" i="8"/>
  <c r="R5" i="8"/>
  <c r="I5" i="8"/>
  <c r="V5" i="8"/>
  <c r="M5" i="8"/>
  <c r="Z5" i="8"/>
  <c r="C9" i="8"/>
  <c r="C10" i="8"/>
  <c r="D5" i="8"/>
  <c r="Q5" i="8"/>
  <c r="C5" i="8"/>
  <c r="P5" i="8"/>
  <c r="P13" i="8"/>
</calcChain>
</file>

<file path=xl/sharedStrings.xml><?xml version="1.0" encoding="utf-8"?>
<sst xmlns="http://schemas.openxmlformats.org/spreadsheetml/2006/main" count="44" uniqueCount="31">
  <si>
    <t xml:space="preserve">Электроснабжение </t>
  </si>
  <si>
    <t>физические характеристики</t>
  </si>
  <si>
    <t>ИТОГО</t>
  </si>
  <si>
    <t>потребление общее</t>
  </si>
  <si>
    <t>водозабор</t>
  </si>
  <si>
    <t>уличное освещение</t>
  </si>
  <si>
    <t>…</t>
  </si>
  <si>
    <t>тариф</t>
  </si>
  <si>
    <t>руб/кВт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</si>
  <si>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</si>
  <si>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</si>
  <si>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</si>
  <si>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</si>
  <si>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</si>
  <si>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</si>
  <si>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</si>
  <si>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</si>
  <si>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</si>
  <si>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</si>
  <si>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</si>
  <si>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</si>
  <si>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потребление, кВт</t>
  </si>
  <si>
    <t>потребление, руб.</t>
  </si>
  <si>
    <t>канализационная станция</t>
  </si>
  <si>
    <t>газораспределительная станция</t>
  </si>
  <si>
    <t>КПП</t>
  </si>
  <si>
    <t>административное здание</t>
  </si>
  <si>
    <t>помещения инженерной службы</t>
  </si>
  <si>
    <t xml:space="preserve">очистные сооружения </t>
  </si>
  <si>
    <t>инженерные сети и сооружения КП «Цветочный»</t>
  </si>
  <si>
    <t>Приложение № 2 к смете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</si>
</sst>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9"/>
      <color theme="1"/>
      <name val="Arial Narrow"/>
      <family val="2"/>
      <charset val="204"/>
    </font>
    <font>
      <b/>
      <sz val="9"/>
      <color theme="1"/>
      <name val="Arial Narrow"/>
      <family val="2"/>
      <charset val="204"/>
    </font>
    <font>
      <sz val="9"/>
      <color theme="1"/>
      <name val="Calibri"/>
      <family val="2"/>
      <charset val="204"/>
      <scheme val="minor"/>
    </font>
    <font>
      <sz val="8"/>
      <color theme="1"/>
      <name val="Arial Narrow"/>
      <family val="2"/>
      <charset val="204"/>
    </font>
    <font>
      <sz val="9"/>
      <color rgb="FFFF0000"/>
      <name val="Arial Narrow"/>
      <family val="2"/>
      <charset val="204"/>
    </font>
    <font>
      <sz val="9"/>
      <color theme="1"/>
      <name val="Charcoal CY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1" fillId="0" borderId="5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left" vertical="center"/>
    </xf>
    <xf numFmtId="0" fontId="1" fillId="4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3" fontId="1" fillId="0" borderId="4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3" fontId="1" fillId="0" borderId="14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/>
    <xf numFmtId="0" fontId="6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CCFF"/>
      <color rgb="FFFFFF66"/>
      <color rgb="FF66FF99"/>
      <color rgb="FFFFFF99"/>
      <color rgb="FF99FF99"/>
      <color rgb="FF66FFCC"/>
      <color rgb="FFFF9966"/>
      <color rgb="FF66FF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F0"/>
    <pageSetUpPr fitToPage="1"/>
  </sheetPr>
  <dimension ref="A1:AC14"/>
  <sheetViews>
    <sheetView tabSelected="1" zoomScale="120" zoomScaleNormal="120" zoomScalePageLayoutView="12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2" sqref="Q2"/>
    </sheetView>
  </sheetViews>
  <sheetFormatPr baseColWidth="10" defaultColWidth="8.83203125" defaultRowHeight="12" outlineLevelCol="1" x14ac:dyDescent="0"/>
  <cols>
    <col min="1" max="1" width="24.5" style="2" customWidth="1"/>
    <col min="2" max="2" width="6.6640625" style="2" customWidth="1"/>
    <col min="3" max="3" width="7.5" style="2" customWidth="1"/>
    <col min="4" max="15" width="7.1640625" style="2" customWidth="1" outlineLevel="1"/>
    <col min="16" max="16" width="8.6640625" style="2" customWidth="1"/>
    <col min="17" max="28" width="6.6640625" style="2" customWidth="1" outlineLevel="1"/>
    <col min="29" max="16384" width="8.83203125" style="2"/>
  </cols>
  <sheetData>
    <row r="1" spans="1:29">
      <c r="A1" s="34" t="s">
        <v>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/>
      <c r="P1" s="1"/>
      <c r="Q1" s="33" t="s">
        <v>30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9">
      <c r="A3" s="10"/>
      <c r="B3" s="4" t="s">
        <v>7</v>
      </c>
      <c r="C3" s="37" t="s">
        <v>21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9"/>
      <c r="P3" s="40" t="s">
        <v>22</v>
      </c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2"/>
    </row>
    <row r="4" spans="1:29">
      <c r="A4" s="6" t="s">
        <v>0</v>
      </c>
      <c r="B4" s="5" t="s">
        <v>8</v>
      </c>
      <c r="C4" s="22" t="s">
        <v>2</v>
      </c>
      <c r="D4" s="12" t="s">
        <v>9</v>
      </c>
      <c r="E4" s="13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3" t="s">
        <v>15</v>
      </c>
      <c r="K4" s="13" t="s">
        <v>16</v>
      </c>
      <c r="L4" s="13" t="s">
        <v>17</v>
      </c>
      <c r="M4" s="13" t="s">
        <v>18</v>
      </c>
      <c r="N4" s="13" t="s">
        <v>19</v>
      </c>
      <c r="O4" s="14" t="s">
        <v>20</v>
      </c>
      <c r="P4" s="15" t="s">
        <v>2</v>
      </c>
      <c r="Q4" s="16" t="s">
        <v>9</v>
      </c>
      <c r="R4" s="17" t="s">
        <v>10</v>
      </c>
      <c r="S4" s="17" t="s">
        <v>11</v>
      </c>
      <c r="T4" s="17" t="s">
        <v>12</v>
      </c>
      <c r="U4" s="17" t="s">
        <v>13</v>
      </c>
      <c r="V4" s="17" t="s">
        <v>14</v>
      </c>
      <c r="W4" s="17" t="s">
        <v>15</v>
      </c>
      <c r="X4" s="17" t="s">
        <v>16</v>
      </c>
      <c r="Y4" s="17" t="s">
        <v>17</v>
      </c>
      <c r="Z4" s="17" t="s">
        <v>18</v>
      </c>
      <c r="AA4" s="17" t="s">
        <v>19</v>
      </c>
      <c r="AB4" s="18" t="s">
        <v>20</v>
      </c>
    </row>
    <row r="5" spans="1:29">
      <c r="A5" s="20" t="s">
        <v>3</v>
      </c>
      <c r="B5" s="29">
        <v>4.12</v>
      </c>
      <c r="C5" s="28">
        <f>SUM(C6:C14)</f>
        <v>631368.72</v>
      </c>
      <c r="D5" s="28">
        <f t="shared" ref="D5:O5" si="0">SUM(D6:D14)</f>
        <v>61503.96</v>
      </c>
      <c r="E5" s="28">
        <f t="shared" si="0"/>
        <v>61503.96</v>
      </c>
      <c r="F5" s="28">
        <f t="shared" si="0"/>
        <v>60108.959999999999</v>
      </c>
      <c r="G5" s="28">
        <f t="shared" si="0"/>
        <v>58713.96</v>
      </c>
      <c r="H5" s="28">
        <f t="shared" si="0"/>
        <v>40586.699999999997</v>
      </c>
      <c r="I5" s="28">
        <f t="shared" si="0"/>
        <v>40586.699999999997</v>
      </c>
      <c r="J5" s="28">
        <f t="shared" si="0"/>
        <v>40586.699999999997</v>
      </c>
      <c r="K5" s="28">
        <f t="shared" si="0"/>
        <v>40586.699999999997</v>
      </c>
      <c r="L5" s="28">
        <f t="shared" si="0"/>
        <v>42679.199999999997</v>
      </c>
      <c r="M5" s="28">
        <f t="shared" si="0"/>
        <v>61503.96</v>
      </c>
      <c r="N5" s="28">
        <f t="shared" si="0"/>
        <v>61503.96</v>
      </c>
      <c r="O5" s="28">
        <f t="shared" si="0"/>
        <v>61503.96</v>
      </c>
      <c r="P5" s="30">
        <f>SUM(Q5:AB5)</f>
        <v>2601239.1264</v>
      </c>
      <c r="Q5" s="21">
        <f>$B$5*D5</f>
        <v>253396.31520000001</v>
      </c>
      <c r="R5" s="21">
        <f t="shared" ref="R5:AB5" si="1">$B$5*E5</f>
        <v>253396.31520000001</v>
      </c>
      <c r="S5" s="21">
        <f t="shared" si="1"/>
        <v>247648.91519999999</v>
      </c>
      <c r="T5" s="21">
        <f t="shared" si="1"/>
        <v>241901.51519999999</v>
      </c>
      <c r="U5" s="21">
        <f t="shared" si="1"/>
        <v>167217.204</v>
      </c>
      <c r="V5" s="21">
        <f t="shared" si="1"/>
        <v>167217.204</v>
      </c>
      <c r="W5" s="21">
        <f t="shared" si="1"/>
        <v>167217.204</v>
      </c>
      <c r="X5" s="21">
        <f t="shared" si="1"/>
        <v>167217.204</v>
      </c>
      <c r="Y5" s="21">
        <f t="shared" si="1"/>
        <v>175838.304</v>
      </c>
      <c r="Z5" s="21">
        <f t="shared" si="1"/>
        <v>253396.31520000001</v>
      </c>
      <c r="AA5" s="21">
        <f t="shared" si="1"/>
        <v>253396.31520000001</v>
      </c>
      <c r="AB5" s="21">
        <f t="shared" si="1"/>
        <v>253396.31520000001</v>
      </c>
    </row>
    <row r="6" spans="1:29">
      <c r="A6" s="19" t="s">
        <v>4</v>
      </c>
      <c r="B6" s="29">
        <v>4.12</v>
      </c>
      <c r="C6" s="23">
        <f>SUM(D6:O6)</f>
        <v>126979.20000000003</v>
      </c>
      <c r="D6" s="24">
        <f>40*0.02*10*30+2*0.84*24*30+2*7.5*10*30+15*10*30+2.2*2*30</f>
        <v>10581.6</v>
      </c>
      <c r="E6" s="24">
        <f>40*0.02*10*30+2*0.84*24*30+2*7.5*10*30+15*10*30+2.2*2*30</f>
        <v>10581.6</v>
      </c>
      <c r="F6" s="24">
        <f t="shared" ref="F6:O6" si="2">40*0.02*10*30+2*0.84*24*30+2*7.5*10*30+15*10*30+2.2*2*30</f>
        <v>10581.6</v>
      </c>
      <c r="G6" s="24">
        <f t="shared" si="2"/>
        <v>10581.6</v>
      </c>
      <c r="H6" s="24">
        <f t="shared" si="2"/>
        <v>10581.6</v>
      </c>
      <c r="I6" s="24">
        <f t="shared" si="2"/>
        <v>10581.6</v>
      </c>
      <c r="J6" s="24">
        <f>40*0.02*10*30+2*0.84*24*30+2*7.5*10*30+15*10*30+2.2*2*30</f>
        <v>10581.6</v>
      </c>
      <c r="K6" s="24">
        <f t="shared" si="2"/>
        <v>10581.6</v>
      </c>
      <c r="L6" s="24">
        <f t="shared" si="2"/>
        <v>10581.6</v>
      </c>
      <c r="M6" s="24">
        <f t="shared" si="2"/>
        <v>10581.6</v>
      </c>
      <c r="N6" s="24">
        <f t="shared" si="2"/>
        <v>10581.6</v>
      </c>
      <c r="O6" s="24">
        <f t="shared" si="2"/>
        <v>10581.6</v>
      </c>
      <c r="P6" s="31">
        <f t="shared" ref="P6:P13" si="3">SUM(Q6:AB6)</f>
        <v>523154.30399999995</v>
      </c>
      <c r="Q6" s="21">
        <f t="shared" ref="Q6:Q13" si="4">$B$5*D6</f>
        <v>43596.192000000003</v>
      </c>
      <c r="R6" s="21">
        <f t="shared" ref="R6:R13" si="5">$B$5*E6</f>
        <v>43596.192000000003</v>
      </c>
      <c r="S6" s="21">
        <f t="shared" ref="S6:S13" si="6">$B$5*F6</f>
        <v>43596.192000000003</v>
      </c>
      <c r="T6" s="21">
        <f t="shared" ref="T6:T13" si="7">$B$5*G6</f>
        <v>43596.192000000003</v>
      </c>
      <c r="U6" s="21">
        <f t="shared" ref="U6:U13" si="8">$B$5*H6</f>
        <v>43596.192000000003</v>
      </c>
      <c r="V6" s="21">
        <f t="shared" ref="V6:V13" si="9">$B$5*I6</f>
        <v>43596.192000000003</v>
      </c>
      <c r="W6" s="21">
        <f t="shared" ref="W6:W13" si="10">$B$5*J6</f>
        <v>43596.192000000003</v>
      </c>
      <c r="X6" s="21">
        <f t="shared" ref="X6:X13" si="11">$B$5*K6</f>
        <v>43596.192000000003</v>
      </c>
      <c r="Y6" s="21">
        <f t="shared" ref="Y6:Y13" si="12">$B$5*L6</f>
        <v>43596.192000000003</v>
      </c>
      <c r="Z6" s="21">
        <f t="shared" ref="Z6:Z13" si="13">$B$5*M6</f>
        <v>43596.192000000003</v>
      </c>
      <c r="AA6" s="21">
        <f t="shared" ref="AA6:AA13" si="14">$B$5*N6</f>
        <v>43596.192000000003</v>
      </c>
      <c r="AB6" s="21">
        <f t="shared" ref="AB6:AB13" si="15">$B$5*O6</f>
        <v>43596.192000000003</v>
      </c>
      <c r="AC6" s="32"/>
    </row>
    <row r="7" spans="1:29">
      <c r="A7" s="19" t="s">
        <v>23</v>
      </c>
      <c r="B7" s="29">
        <v>4.12</v>
      </c>
      <c r="C7" s="23">
        <f t="shared" ref="C7:C14" si="16">SUM(D7:O7)</f>
        <v>151200</v>
      </c>
      <c r="D7" s="24">
        <f>28/2*1.25*24*30</f>
        <v>12600</v>
      </c>
      <c r="E7" s="24">
        <f t="shared" ref="E7:O7" si="17">28/2*1.25*24*30</f>
        <v>12600</v>
      </c>
      <c r="F7" s="24">
        <f t="shared" si="17"/>
        <v>12600</v>
      </c>
      <c r="G7" s="24">
        <f t="shared" si="17"/>
        <v>12600</v>
      </c>
      <c r="H7" s="24">
        <f t="shared" si="17"/>
        <v>12600</v>
      </c>
      <c r="I7" s="24">
        <f t="shared" si="17"/>
        <v>12600</v>
      </c>
      <c r="J7" s="24">
        <f t="shared" si="17"/>
        <v>12600</v>
      </c>
      <c r="K7" s="24">
        <f t="shared" si="17"/>
        <v>12600</v>
      </c>
      <c r="L7" s="24">
        <f t="shared" si="17"/>
        <v>12600</v>
      </c>
      <c r="M7" s="24">
        <f t="shared" si="17"/>
        <v>12600</v>
      </c>
      <c r="N7" s="24">
        <f t="shared" si="17"/>
        <v>12600</v>
      </c>
      <c r="O7" s="24">
        <f t="shared" si="17"/>
        <v>12600</v>
      </c>
      <c r="P7" s="31">
        <f t="shared" si="3"/>
        <v>622944</v>
      </c>
      <c r="Q7" s="21">
        <f t="shared" si="4"/>
        <v>51912</v>
      </c>
      <c r="R7" s="21">
        <f t="shared" si="5"/>
        <v>51912</v>
      </c>
      <c r="S7" s="21">
        <f t="shared" si="6"/>
        <v>51912</v>
      </c>
      <c r="T7" s="21">
        <f t="shared" si="7"/>
        <v>51912</v>
      </c>
      <c r="U7" s="21">
        <f t="shared" si="8"/>
        <v>51912</v>
      </c>
      <c r="V7" s="21">
        <f t="shared" si="9"/>
        <v>51912</v>
      </c>
      <c r="W7" s="21">
        <f t="shared" si="10"/>
        <v>51912</v>
      </c>
      <c r="X7" s="21">
        <f t="shared" si="11"/>
        <v>51912</v>
      </c>
      <c r="Y7" s="21">
        <f t="shared" si="12"/>
        <v>51912</v>
      </c>
      <c r="Z7" s="21">
        <f t="shared" si="13"/>
        <v>51912</v>
      </c>
      <c r="AA7" s="21">
        <f t="shared" si="14"/>
        <v>51912</v>
      </c>
      <c r="AB7" s="21">
        <f t="shared" si="15"/>
        <v>51912</v>
      </c>
      <c r="AC7" s="32"/>
    </row>
    <row r="8" spans="1:29">
      <c r="A8" s="19" t="s">
        <v>28</v>
      </c>
      <c r="B8" s="29">
        <v>4.12</v>
      </c>
      <c r="C8" s="23">
        <f t="shared" si="16"/>
        <v>112083.83999999998</v>
      </c>
      <c r="D8" s="24">
        <f>8*0.75/12*30+8*0.21*24*30+0.6*1*30+2*1.5*5*30+1.26*24*30+2*2*24*30+4*0.036*1*30+28/2*0.5*24*30</f>
        <v>10524.119999999999</v>
      </c>
      <c r="E8" s="24">
        <f t="shared" ref="E8:G8" si="18">8*0.75/12*30+8*0.21*24*30+0.6*1*30+2*1.5*5*30+1.26*24*30+2*2*24*30+4*0.036*1*30+28/2*0.5*24*30</f>
        <v>10524.119999999999</v>
      </c>
      <c r="F8" s="24">
        <f t="shared" si="18"/>
        <v>10524.119999999999</v>
      </c>
      <c r="G8" s="24">
        <f t="shared" si="18"/>
        <v>10524.119999999999</v>
      </c>
      <c r="H8" s="24">
        <f>8*0.75/12*30+8*0.21*24*30+0.6*1*30+2*1.5*5*30+1.26*24*30+4*0.036*10*30+28/2*0.5*24*30</f>
        <v>7683</v>
      </c>
      <c r="I8" s="24">
        <f t="shared" ref="I8:L8" si="19">8*0.75/12*30+8*0.21*24*30+0.6*1*30+2*1.5*5*30+1.26*24*30+4*0.036*10*30+28/2*0.5*24*30</f>
        <v>7683</v>
      </c>
      <c r="J8" s="24">
        <f t="shared" si="19"/>
        <v>7683</v>
      </c>
      <c r="K8" s="24">
        <f t="shared" si="19"/>
        <v>7683</v>
      </c>
      <c r="L8" s="24">
        <f t="shared" si="19"/>
        <v>7683</v>
      </c>
      <c r="M8" s="24">
        <f t="shared" ref="M8:O8" si="20">8*0.75/12*30+8*0.21*24*30+0.6*1*30+2*1.5*5*30+1.26*24*30+2*2*24*30+4*0.036*1*30+28/2*0.5*24*30</f>
        <v>10524.119999999999</v>
      </c>
      <c r="N8" s="24">
        <f t="shared" si="20"/>
        <v>10524.119999999999</v>
      </c>
      <c r="O8" s="24">
        <f t="shared" si="20"/>
        <v>10524.119999999999</v>
      </c>
      <c r="P8" s="31">
        <f t="shared" si="3"/>
        <v>461785.42079999991</v>
      </c>
      <c r="Q8" s="21">
        <f t="shared" si="4"/>
        <v>43359.374399999993</v>
      </c>
      <c r="R8" s="21">
        <f t="shared" si="5"/>
        <v>43359.374399999993</v>
      </c>
      <c r="S8" s="21">
        <f t="shared" si="6"/>
        <v>43359.374399999993</v>
      </c>
      <c r="T8" s="21">
        <f t="shared" si="7"/>
        <v>43359.374399999993</v>
      </c>
      <c r="U8" s="21">
        <f t="shared" si="8"/>
        <v>31653.96</v>
      </c>
      <c r="V8" s="21">
        <f t="shared" si="9"/>
        <v>31653.96</v>
      </c>
      <c r="W8" s="21">
        <f t="shared" si="10"/>
        <v>31653.96</v>
      </c>
      <c r="X8" s="21">
        <f t="shared" si="11"/>
        <v>31653.96</v>
      </c>
      <c r="Y8" s="21">
        <f t="shared" si="12"/>
        <v>31653.96</v>
      </c>
      <c r="Z8" s="21">
        <f t="shared" si="13"/>
        <v>43359.374399999993</v>
      </c>
      <c r="AA8" s="21">
        <f t="shared" si="14"/>
        <v>43359.374399999993</v>
      </c>
      <c r="AB8" s="21">
        <f t="shared" si="15"/>
        <v>43359.374399999993</v>
      </c>
      <c r="AC8" s="32"/>
    </row>
    <row r="9" spans="1:29">
      <c r="A9" s="19" t="s">
        <v>24</v>
      </c>
      <c r="B9" s="29">
        <v>4.12</v>
      </c>
      <c r="C9" s="23">
        <f t="shared" si="16"/>
        <v>6912.0000000000009</v>
      </c>
      <c r="D9" s="24">
        <f>1*0.8*24*30</f>
        <v>576.00000000000011</v>
      </c>
      <c r="E9" s="24">
        <f t="shared" ref="E9:O9" si="21">1*0.8*24*30</f>
        <v>576.00000000000011</v>
      </c>
      <c r="F9" s="24">
        <f t="shared" si="21"/>
        <v>576.00000000000011</v>
      </c>
      <c r="G9" s="24">
        <f t="shared" si="21"/>
        <v>576.00000000000011</v>
      </c>
      <c r="H9" s="24">
        <f t="shared" si="21"/>
        <v>576.00000000000011</v>
      </c>
      <c r="I9" s="24">
        <f t="shared" si="21"/>
        <v>576.00000000000011</v>
      </c>
      <c r="J9" s="24">
        <f t="shared" si="21"/>
        <v>576.00000000000011</v>
      </c>
      <c r="K9" s="24">
        <f t="shared" si="21"/>
        <v>576.00000000000011</v>
      </c>
      <c r="L9" s="24">
        <f t="shared" si="21"/>
        <v>576.00000000000011</v>
      </c>
      <c r="M9" s="24">
        <f t="shared" si="21"/>
        <v>576.00000000000011</v>
      </c>
      <c r="N9" s="24">
        <f t="shared" si="21"/>
        <v>576.00000000000011</v>
      </c>
      <c r="O9" s="24">
        <f t="shared" si="21"/>
        <v>576.00000000000011</v>
      </c>
      <c r="P9" s="31">
        <f t="shared" si="3"/>
        <v>28477.439999999999</v>
      </c>
      <c r="Q9" s="21">
        <f t="shared" si="4"/>
        <v>2373.1200000000003</v>
      </c>
      <c r="R9" s="21">
        <f t="shared" si="5"/>
        <v>2373.1200000000003</v>
      </c>
      <c r="S9" s="21">
        <f t="shared" si="6"/>
        <v>2373.1200000000003</v>
      </c>
      <c r="T9" s="21">
        <f t="shared" si="7"/>
        <v>2373.1200000000003</v>
      </c>
      <c r="U9" s="21">
        <f t="shared" si="8"/>
        <v>2373.1200000000003</v>
      </c>
      <c r="V9" s="21">
        <f t="shared" si="9"/>
        <v>2373.1200000000003</v>
      </c>
      <c r="W9" s="21">
        <f t="shared" si="10"/>
        <v>2373.1200000000003</v>
      </c>
      <c r="X9" s="21">
        <f t="shared" si="11"/>
        <v>2373.1200000000003</v>
      </c>
      <c r="Y9" s="21">
        <f t="shared" si="12"/>
        <v>2373.1200000000003</v>
      </c>
      <c r="Z9" s="21">
        <f t="shared" si="13"/>
        <v>2373.1200000000003</v>
      </c>
      <c r="AA9" s="21">
        <f t="shared" si="14"/>
        <v>2373.1200000000003</v>
      </c>
      <c r="AB9" s="21">
        <f t="shared" si="15"/>
        <v>2373.1200000000003</v>
      </c>
    </row>
    <row r="10" spans="1:29">
      <c r="A10" s="19" t="s">
        <v>25</v>
      </c>
      <c r="B10" s="29">
        <v>4.12</v>
      </c>
      <c r="C10" s="23">
        <f t="shared" si="16"/>
        <v>55447.199999999997</v>
      </c>
      <c r="D10" s="24">
        <f>24*0.02*14*30+2*1.25*6*30+1*2*1*30+4*1.5*24*30+1*1.5*10*30+1*0.7*12*30+2*1*10*30+1*0.3*14*30</f>
        <v>6459.6</v>
      </c>
      <c r="E10" s="24">
        <f t="shared" ref="E10:G10" si="22">24*0.02*14*30+2*1.25*6*30+1*2*1*30+4*1.5*24*30+1*1.5*10*30+1*0.7*12*30+2*1*10*30+1*0.3*14*30</f>
        <v>6459.6</v>
      </c>
      <c r="F10" s="24">
        <f t="shared" si="22"/>
        <v>6459.6</v>
      </c>
      <c r="G10" s="24">
        <f t="shared" si="22"/>
        <v>6459.6</v>
      </c>
      <c r="H10" s="24">
        <f>24*0.02*10*30+2*1.25*6*30+1*2*1*30+1*1.5*10*30+1*0.7*12*30+2*1*10*30+1*0.3*10*30</f>
        <v>2046</v>
      </c>
      <c r="I10" s="24">
        <f t="shared" ref="I10:L10" si="23">24*0.02*10*30+2*1.25*6*30+1*2*1*30+1*1.5*10*30+1*0.7*12*30+2*1*10*30+1*0.3*10*30</f>
        <v>2046</v>
      </c>
      <c r="J10" s="24">
        <f t="shared" si="23"/>
        <v>2046</v>
      </c>
      <c r="K10" s="24">
        <f t="shared" si="23"/>
        <v>2046</v>
      </c>
      <c r="L10" s="24">
        <f t="shared" si="23"/>
        <v>2046</v>
      </c>
      <c r="M10" s="24">
        <f t="shared" ref="M10:O10" si="24">24*0.02*14*30+2*1.25*6*30+1*2*1*30+4*1.5*24*30+1*1.5*10*30+1*0.7*12*30+2*1*10*30+1*0.3*14*30</f>
        <v>6459.6</v>
      </c>
      <c r="N10" s="24">
        <f t="shared" si="24"/>
        <v>6459.6</v>
      </c>
      <c r="O10" s="24">
        <f t="shared" si="24"/>
        <v>6459.6</v>
      </c>
      <c r="P10" s="31">
        <f t="shared" si="3"/>
        <v>228442.46399999998</v>
      </c>
      <c r="Q10" s="21">
        <f t="shared" si="4"/>
        <v>26613.552000000003</v>
      </c>
      <c r="R10" s="21">
        <f t="shared" si="5"/>
        <v>26613.552000000003</v>
      </c>
      <c r="S10" s="21">
        <f t="shared" si="6"/>
        <v>26613.552000000003</v>
      </c>
      <c r="T10" s="21">
        <f t="shared" si="7"/>
        <v>26613.552000000003</v>
      </c>
      <c r="U10" s="21">
        <f t="shared" si="8"/>
        <v>8429.52</v>
      </c>
      <c r="V10" s="21">
        <f t="shared" si="9"/>
        <v>8429.52</v>
      </c>
      <c r="W10" s="21">
        <f t="shared" si="10"/>
        <v>8429.52</v>
      </c>
      <c r="X10" s="21">
        <f t="shared" si="11"/>
        <v>8429.52</v>
      </c>
      <c r="Y10" s="21">
        <f t="shared" si="12"/>
        <v>8429.52</v>
      </c>
      <c r="Z10" s="21">
        <f t="shared" si="13"/>
        <v>26613.552000000003</v>
      </c>
      <c r="AA10" s="21">
        <f t="shared" si="14"/>
        <v>26613.552000000003</v>
      </c>
      <c r="AB10" s="21">
        <f t="shared" si="15"/>
        <v>26613.552000000003</v>
      </c>
    </row>
    <row r="11" spans="1:29">
      <c r="A11" s="19" t="s">
        <v>26</v>
      </c>
      <c r="B11" s="29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3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</row>
    <row r="12" spans="1:29">
      <c r="A12" s="19" t="s">
        <v>27</v>
      </c>
      <c r="B12" s="29">
        <v>4.12</v>
      </c>
      <c r="C12" s="23">
        <f t="shared" si="16"/>
        <v>97836.479999999981</v>
      </c>
      <c r="D12" s="24">
        <f>1.5*10*30+2*2.5*6*30+3*2*1*30+0.55*24*30+0.9*2*30+44*0.018*14*30+7*2*24*30</f>
        <v>12392.64</v>
      </c>
      <c r="E12" s="24">
        <f t="shared" ref="E12:G12" si="25">1.5*10*30+2*2.5*6*30+3*2*1*30+0.55*24*30+0.9*2*30+44*0.018*14*30+7*2*24*30</f>
        <v>12392.64</v>
      </c>
      <c r="F12" s="24">
        <f t="shared" si="25"/>
        <v>12392.64</v>
      </c>
      <c r="G12" s="24">
        <f t="shared" si="25"/>
        <v>12392.64</v>
      </c>
      <c r="H12" s="24">
        <f>1.5*10*30+2*2.5*6*30+3*2*1*30+0.55*24*30+0.9*2*30+44*0.018*10*30</f>
        <v>2217.6</v>
      </c>
      <c r="I12" s="24">
        <f t="shared" ref="I12:L12" si="26">1.5*10*30+2*2.5*6*30+3*2*1*30+0.55*24*30+0.9*2*30+44*0.018*10*30</f>
        <v>2217.6</v>
      </c>
      <c r="J12" s="24">
        <f t="shared" si="26"/>
        <v>2217.6</v>
      </c>
      <c r="K12" s="24">
        <f t="shared" si="26"/>
        <v>2217.6</v>
      </c>
      <c r="L12" s="24">
        <f t="shared" si="26"/>
        <v>2217.6</v>
      </c>
      <c r="M12" s="24">
        <f t="shared" ref="M12:O12" si="27">1.5*10*30+2*2.5*6*30+3*2*1*30+0.55*24*30+0.9*2*30+44*0.018*14*30+7*2*24*30</f>
        <v>12392.64</v>
      </c>
      <c r="N12" s="24">
        <f t="shared" si="27"/>
        <v>12392.64</v>
      </c>
      <c r="O12" s="24">
        <f t="shared" si="27"/>
        <v>12392.64</v>
      </c>
      <c r="P12" s="31">
        <f t="shared" si="3"/>
        <v>403086.29759999999</v>
      </c>
      <c r="Q12" s="21">
        <f t="shared" si="4"/>
        <v>51057.676800000001</v>
      </c>
      <c r="R12" s="21">
        <f t="shared" si="5"/>
        <v>51057.676800000001</v>
      </c>
      <c r="S12" s="21">
        <f t="shared" si="6"/>
        <v>51057.676800000001</v>
      </c>
      <c r="T12" s="21">
        <f t="shared" si="7"/>
        <v>51057.676800000001</v>
      </c>
      <c r="U12" s="21">
        <f t="shared" si="8"/>
        <v>9136.5120000000006</v>
      </c>
      <c r="V12" s="21">
        <f t="shared" si="9"/>
        <v>9136.5120000000006</v>
      </c>
      <c r="W12" s="21">
        <f t="shared" si="10"/>
        <v>9136.5120000000006</v>
      </c>
      <c r="X12" s="21">
        <f t="shared" si="11"/>
        <v>9136.5120000000006</v>
      </c>
      <c r="Y12" s="21">
        <f t="shared" si="12"/>
        <v>9136.5120000000006</v>
      </c>
      <c r="Z12" s="21">
        <f t="shared" si="13"/>
        <v>51057.676800000001</v>
      </c>
      <c r="AA12" s="21">
        <f t="shared" si="14"/>
        <v>51057.676800000001</v>
      </c>
      <c r="AB12" s="21">
        <f t="shared" si="15"/>
        <v>51057.676800000001</v>
      </c>
    </row>
    <row r="13" spans="1:29">
      <c r="A13" s="19" t="s">
        <v>5</v>
      </c>
      <c r="B13" s="29">
        <v>4.12</v>
      </c>
      <c r="C13" s="23">
        <f t="shared" si="16"/>
        <v>80910</v>
      </c>
      <c r="D13" s="24">
        <f>155*0.15*12*30</f>
        <v>8370</v>
      </c>
      <c r="E13" s="24">
        <f t="shared" ref="E13:O13" si="28">155*0.15*12*30</f>
        <v>8370</v>
      </c>
      <c r="F13" s="24">
        <f>155*0.15*10*30</f>
        <v>6975</v>
      </c>
      <c r="G13" s="24">
        <f>155*0.15*8*30</f>
        <v>5580</v>
      </c>
      <c r="H13" s="24">
        <f>155*0.15*7*30</f>
        <v>4882.5</v>
      </c>
      <c r="I13" s="24">
        <f t="shared" ref="I13:K13" si="29">155*0.15*7*30</f>
        <v>4882.5</v>
      </c>
      <c r="J13" s="24">
        <f t="shared" si="29"/>
        <v>4882.5</v>
      </c>
      <c r="K13" s="24">
        <f t="shared" si="29"/>
        <v>4882.5</v>
      </c>
      <c r="L13" s="24">
        <f>155*0.15*10*30</f>
        <v>6975</v>
      </c>
      <c r="M13" s="24">
        <f t="shared" si="28"/>
        <v>8370</v>
      </c>
      <c r="N13" s="24">
        <f t="shared" si="28"/>
        <v>8370</v>
      </c>
      <c r="O13" s="24">
        <f t="shared" si="28"/>
        <v>8370</v>
      </c>
      <c r="P13" s="31">
        <f t="shared" si="3"/>
        <v>333349.20000000007</v>
      </c>
      <c r="Q13" s="21">
        <f t="shared" si="4"/>
        <v>34484.400000000001</v>
      </c>
      <c r="R13" s="21">
        <f t="shared" si="5"/>
        <v>34484.400000000001</v>
      </c>
      <c r="S13" s="21">
        <f t="shared" si="6"/>
        <v>28737</v>
      </c>
      <c r="T13" s="21">
        <f t="shared" si="7"/>
        <v>22989.600000000002</v>
      </c>
      <c r="U13" s="21">
        <f t="shared" si="8"/>
        <v>20115.900000000001</v>
      </c>
      <c r="V13" s="21">
        <f t="shared" si="9"/>
        <v>20115.900000000001</v>
      </c>
      <c r="W13" s="21">
        <f t="shared" si="10"/>
        <v>20115.900000000001</v>
      </c>
      <c r="X13" s="21">
        <f t="shared" si="11"/>
        <v>20115.900000000001</v>
      </c>
      <c r="Y13" s="21">
        <f t="shared" si="12"/>
        <v>28737</v>
      </c>
      <c r="Z13" s="21">
        <f t="shared" si="13"/>
        <v>34484.400000000001</v>
      </c>
      <c r="AA13" s="21">
        <f t="shared" si="14"/>
        <v>34484.400000000001</v>
      </c>
      <c r="AB13" s="21">
        <f t="shared" si="15"/>
        <v>34484.400000000001</v>
      </c>
    </row>
    <row r="14" spans="1:29">
      <c r="A14" s="6" t="s">
        <v>6</v>
      </c>
      <c r="B14" s="5"/>
      <c r="C14" s="25">
        <f t="shared" si="16"/>
        <v>0</v>
      </c>
      <c r="D14" s="26">
        <f>0*0.8*24*30</f>
        <v>0</v>
      </c>
      <c r="E14" s="26">
        <f t="shared" ref="E14:O14" si="30">0*0.8*24*30</f>
        <v>0</v>
      </c>
      <c r="F14" s="26">
        <f t="shared" si="30"/>
        <v>0</v>
      </c>
      <c r="G14" s="26">
        <f t="shared" si="30"/>
        <v>0</v>
      </c>
      <c r="H14" s="26">
        <f t="shared" si="30"/>
        <v>0</v>
      </c>
      <c r="I14" s="26">
        <f t="shared" si="30"/>
        <v>0</v>
      </c>
      <c r="J14" s="26">
        <f t="shared" si="30"/>
        <v>0</v>
      </c>
      <c r="K14" s="26">
        <f t="shared" si="30"/>
        <v>0</v>
      </c>
      <c r="L14" s="26">
        <f t="shared" si="30"/>
        <v>0</v>
      </c>
      <c r="M14" s="26">
        <f t="shared" si="30"/>
        <v>0</v>
      </c>
      <c r="N14" s="26">
        <f t="shared" si="30"/>
        <v>0</v>
      </c>
      <c r="O14" s="27">
        <f t="shared" si="30"/>
        <v>0</v>
      </c>
      <c r="P14" s="11"/>
      <c r="Q14" s="7"/>
      <c r="R14" s="8"/>
      <c r="S14" s="8"/>
      <c r="T14" s="8"/>
      <c r="U14" s="8"/>
      <c r="V14" s="8"/>
      <c r="W14" s="8"/>
      <c r="X14" s="8"/>
      <c r="Y14" s="8"/>
      <c r="Z14" s="8"/>
      <c r="AA14" s="8"/>
      <c r="AB14" s="9"/>
    </row>
  </sheetData>
  <mergeCells count="3">
    <mergeCell ref="A1:O1"/>
    <mergeCell ref="C3:O3"/>
    <mergeCell ref="P3:AB3"/>
  </mergeCells>
  <pageMargins left="0.70866141732283472" right="0.31496062992125984" top="0.74803149606299213" bottom="0.74803149606299213" header="0.31496062992125984" footer="0.31496062992125984"/>
  <pageSetup paperSize="8" scale="63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Потребление</vt:lpstr>
    </vt:vector>
  </TitlesOfParts>
  <Company>ABSGROUP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Рыбаков Александр Сергеевич</dc:creator>
  <cp:lastModifiedBy>Ольга</cp:lastModifiedBy>
  <cp:lastPrinted>2014-08-01T04:49:04Z</cp:lastPrinted>
  <dcterms:created xsi:type="dcterms:W3CDTF">2014-04-29T12:16:21Z</dcterms:created>
  <dcterms:modified xsi:type="dcterms:W3CDTF">2015-02-18T14:45:35Z</dcterms:modified>
</cp:coreProperties>
</file>