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/>
  <workbookPr filterPrivacy="1" autoCompressPictures="0"/>
  <bookViews>
    <workbookView xWindow="240" yWindow="340" windowWidth="23140" windowHeight="15120"/>
  </bookViews>
  <sheets>
    <sheet name="КНС" sheetId="3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6" i="3" l="1"/>
  <c r="F76" i="3"/>
  <c r="I76" i="3"/>
  <c r="F77" i="3"/>
  <c r="I77" i="3"/>
  <c r="F78" i="3"/>
  <c r="I78" i="3"/>
  <c r="F80" i="3"/>
  <c r="I80" i="3"/>
  <c r="E81" i="3"/>
  <c r="F81" i="3"/>
  <c r="I81" i="3"/>
  <c r="I83" i="3"/>
  <c r="I84" i="3"/>
  <c r="I85" i="3"/>
  <c r="F86" i="3"/>
  <c r="I86" i="3"/>
  <c r="F87" i="3"/>
  <c r="I87" i="3"/>
  <c r="F88" i="3"/>
  <c r="I88" i="3"/>
  <c r="I89" i="3"/>
  <c r="C91" i="3"/>
  <c r="E58" i="3"/>
  <c r="E57" i="3"/>
  <c r="E45" i="3"/>
  <c r="E44" i="3"/>
  <c r="E43" i="3"/>
  <c r="E42" i="3"/>
  <c r="E41" i="3"/>
  <c r="E39" i="3"/>
  <c r="E38" i="3"/>
  <c r="E37" i="3"/>
  <c r="E36" i="3"/>
  <c r="E32" i="3"/>
  <c r="E30" i="3"/>
  <c r="E29" i="3"/>
  <c r="E28" i="3"/>
  <c r="E27" i="3"/>
  <c r="E7" i="3"/>
  <c r="E8" i="3"/>
  <c r="E9" i="3"/>
  <c r="E10" i="3"/>
  <c r="E11" i="3"/>
  <c r="E12" i="3"/>
  <c r="E14" i="3"/>
  <c r="E15" i="3"/>
  <c r="E18" i="3"/>
  <c r="E19" i="3"/>
  <c r="E20" i="3"/>
  <c r="E21" i="3"/>
  <c r="E66" i="3"/>
  <c r="E52" i="3"/>
  <c r="E23" i="3"/>
  <c r="E68" i="3"/>
</calcChain>
</file>

<file path=xl/sharedStrings.xml><?xml version="1.0" encoding="utf-8"?>
<sst xmlns="http://schemas.openxmlformats.org/spreadsheetml/2006/main" count="119" uniqueCount="100">
  <si>
    <t>№</t>
  </si>
  <si>
    <t>Наименование оборудования</t>
  </si>
  <si>
    <t>Кол-во</t>
  </si>
  <si>
    <t>Скважной насос Грундфос SP 30-16</t>
  </si>
  <si>
    <t>Водомерная вставка со счётчиком ВМХ-65</t>
  </si>
  <si>
    <t>Мембранный бак 10Bar,объёмом 500 л</t>
  </si>
  <si>
    <t>Насос промывочный для ультрафиолетовой</t>
  </si>
  <si>
    <t xml:space="preserve"> установки УДВ-2 А300Н -10-1000</t>
  </si>
  <si>
    <t xml:space="preserve">Ультрафиолетовый обеззараживатель </t>
  </si>
  <si>
    <t>Труба ПНД 110 мм</t>
  </si>
  <si>
    <t>Труба ПНД 150 мм</t>
  </si>
  <si>
    <t>Задвижка 110 мм</t>
  </si>
  <si>
    <t>Манометр</t>
  </si>
  <si>
    <t>Кран шаровой 32 мм</t>
  </si>
  <si>
    <t>Обратный клапан 110 мм</t>
  </si>
  <si>
    <t>Труба ПНД 63 мм</t>
  </si>
  <si>
    <t>Задвижка 63 мм</t>
  </si>
  <si>
    <t>Труба ПНД 32 мм</t>
  </si>
  <si>
    <t>Фильтр грубой очистки</t>
  </si>
  <si>
    <t xml:space="preserve"> Насос Фекальник 150/7 Н</t>
  </si>
  <si>
    <t>Гидробак Гринфус PWNG F 24-16</t>
  </si>
  <si>
    <t>Кран шаровой 15 мм</t>
  </si>
  <si>
    <t>Кран шаровый 20 мм</t>
  </si>
  <si>
    <t>Grundfos Hidro Multi MPC-EC CRE 32-4</t>
  </si>
  <si>
    <t>Насосная хоз.питьевая установка в комплекте с ЩУ</t>
  </si>
  <si>
    <t>УДВ-2 А300Н -10-1000 в комплекте с ЩУ</t>
  </si>
  <si>
    <t>Стоимость за шт.</t>
  </si>
  <si>
    <t>Компрессоры Hiblow NP 200</t>
  </si>
  <si>
    <t>Насосы удаления илового осадка Pedrollo MC 10/50</t>
  </si>
  <si>
    <t>Шиберные задвижки распр.камеры Ду 159</t>
  </si>
  <si>
    <t>УОВ-УФТ-П-100</t>
  </si>
  <si>
    <t>Бактерицидные лампы (PHILIPS)</t>
  </si>
  <si>
    <t>Насос приготовления раствора ВТ(В) 20 л\ч</t>
  </si>
  <si>
    <t>Ультрафиолетовый обеззараживатель обеззараживатель (в комп. С ЩУ)</t>
  </si>
  <si>
    <t>Наименование оборудования и материала</t>
  </si>
  <si>
    <t>Стоимость за единицу</t>
  </si>
  <si>
    <t>Обратный клапан Ду 50</t>
  </si>
  <si>
    <t>Обратный клапан Ду 150</t>
  </si>
  <si>
    <t>Задвижка Ду50</t>
  </si>
  <si>
    <t>Задвижка Ду150</t>
  </si>
  <si>
    <t>Погружной электронасос KSB Аma-Porter модель S545 ND</t>
  </si>
  <si>
    <t>Шкаф управлния" Грантор"</t>
  </si>
  <si>
    <t>Шиберный затвор 200 мм</t>
  </si>
  <si>
    <t>Шиберный затвор 400 мм</t>
  </si>
  <si>
    <t>Насос Grundfos SE1.85.150.90.4.52 H.C/N/51D</t>
  </si>
  <si>
    <t>Шаровой обратный клапан 150 мм</t>
  </si>
  <si>
    <t>Задвижка клиновая 150 мм</t>
  </si>
  <si>
    <t>Насос Grundfos SEV 100.100.40.4.51D</t>
  </si>
  <si>
    <t>Задвижка клиновая 100 мм</t>
  </si>
  <si>
    <t>Шаровый обратный клапан 80 мм</t>
  </si>
  <si>
    <t>Шкаф управления насосами Grundfos</t>
  </si>
  <si>
    <t>Насос Pedrollo MCm 20/50</t>
  </si>
  <si>
    <t>Спецификация оборудования ВЗУ Цветочный</t>
  </si>
  <si>
    <t>Спецификация оборудования ОС Цветочный</t>
  </si>
  <si>
    <t>Спецификация оборудования КНС Цветочный</t>
  </si>
  <si>
    <t>11.</t>
  </si>
  <si>
    <t>Установка обезжелезования воды на 30 м3/час</t>
  </si>
  <si>
    <t xml:space="preserve"> 
2020000,00</t>
  </si>
  <si>
    <t>РАСЧЕТ АР КП Цветочный</t>
  </si>
  <si>
    <t>ИТОГО:</t>
  </si>
  <si>
    <t>№
пп</t>
  </si>
  <si>
    <t>Наименование работ и затрат</t>
  </si>
  <si>
    <t>Ед.
изм.</t>
  </si>
  <si>
    <t>Количество оборудования</t>
  </si>
  <si>
    <t>Кол-во неисправностей, в год</t>
  </si>
  <si>
    <t>Цена материалов, руб</t>
  </si>
  <si>
    <t>Стоимость работ</t>
  </si>
  <si>
    <t>Итого затрат на РВР в год, руб</t>
  </si>
  <si>
    <t>Раздел 1. Трансформаторные подстанции 10/0,4 кВ</t>
  </si>
  <si>
    <t>шт.</t>
  </si>
  <si>
    <t>1.1</t>
  </si>
  <si>
    <t>распределительные устройства 10 кВ</t>
  </si>
  <si>
    <t>1.2</t>
  </si>
  <si>
    <t>распределительные устройства 0,4 кВ</t>
  </si>
  <si>
    <t>1.3</t>
  </si>
  <si>
    <t>трансформаторы силовые</t>
  </si>
  <si>
    <t>Раздел 2. Распределительные устройства 0,4 кВ</t>
  </si>
  <si>
    <t>2.1</t>
  </si>
  <si>
    <t>шкаф распределительный</t>
  </si>
  <si>
    <t>2.2</t>
  </si>
  <si>
    <t>автоматические выключатели</t>
  </si>
  <si>
    <t>Раздел 3. Кабельные линии</t>
  </si>
  <si>
    <t>3.1</t>
  </si>
  <si>
    <t>кабель 10 кВ</t>
  </si>
  <si>
    <t>км.</t>
  </si>
  <si>
    <t>3.2</t>
  </si>
  <si>
    <t>кабель 0,4 кВ</t>
  </si>
  <si>
    <t>Раздел 4. Наружное освещение</t>
  </si>
  <si>
    <t>4.1</t>
  </si>
  <si>
    <t>опоры освещения</t>
  </si>
  <si>
    <t>4.2</t>
  </si>
  <si>
    <t>светильники</t>
  </si>
  <si>
    <t>4.3</t>
  </si>
  <si>
    <t>лампы</t>
  </si>
  <si>
    <t xml:space="preserve">ВСЕГО по всем системам в год, руб: </t>
  </si>
  <si>
    <t>Сети ВК:</t>
  </si>
  <si>
    <t>Порядка 100 млн.</t>
  </si>
  <si>
    <t>Строительные конструкции</t>
  </si>
  <si>
    <t xml:space="preserve">Аварийных по разделу </t>
  </si>
  <si>
    <t>Расчет 
затрат на ремонтно-восстановительные работы по системе электроснабжения КП "Цветочный"               Приложение № 3 к смете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</si>
</sst>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₽_-;\-* #,##0.00\ _₽_-;_-* &quot;-&quot;??\ _₽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mbria"/>
      <family val="1"/>
      <charset val="204"/>
      <scheme val="maj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/>
    <xf numFmtId="4" fontId="0" fillId="0" borderId="0" xfId="0" applyNumberFormat="1"/>
    <xf numFmtId="4" fontId="3" fillId="0" borderId="0" xfId="0" applyNumberFormat="1" applyFont="1"/>
    <xf numFmtId="4" fontId="2" fillId="0" borderId="2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wrapText="1"/>
    </xf>
    <xf numFmtId="4" fontId="0" fillId="0" borderId="0" xfId="0" applyNumberFormat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Border="1"/>
    <xf numFmtId="4" fontId="0" fillId="0" borderId="7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4" fontId="0" fillId="0" borderId="1" xfId="0" applyNumberFormat="1" applyFill="1" applyBorder="1"/>
    <xf numFmtId="4" fontId="1" fillId="0" borderId="0" xfId="0" applyNumberFormat="1" applyFont="1"/>
    <xf numFmtId="4" fontId="0" fillId="0" borderId="3" xfId="0" applyNumberFormat="1" applyBorder="1"/>
    <xf numFmtId="4" fontId="0" fillId="0" borderId="5" xfId="0" applyNumberFormat="1" applyBorder="1"/>
    <xf numFmtId="4" fontId="0" fillId="0" borderId="4" xfId="0" applyNumberFormat="1" applyBorder="1"/>
    <xf numFmtId="4" fontId="0" fillId="0" borderId="9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/>
    </xf>
    <xf numFmtId="4" fontId="0" fillId="0" borderId="3" xfId="0" applyNumberFormat="1" applyBorder="1" applyAlignment="1">
      <alignment vertical="center"/>
    </xf>
    <xf numFmtId="4" fontId="0" fillId="0" borderId="4" xfId="0" applyNumberFormat="1" applyBorder="1" applyAlignment="1">
      <alignment vertical="center"/>
    </xf>
    <xf numFmtId="4" fontId="0" fillId="0" borderId="0" xfId="0" applyNumberFormat="1" applyFill="1" applyBorder="1"/>
    <xf numFmtId="4" fontId="0" fillId="0" borderId="10" xfId="0" applyNumberFormat="1" applyBorder="1" applyAlignment="1">
      <alignment horizontal="center"/>
    </xf>
    <xf numFmtId="4" fontId="0" fillId="0" borderId="21" xfId="0" applyNumberFormat="1" applyBorder="1" applyAlignment="1">
      <alignment horizontal="center"/>
    </xf>
    <xf numFmtId="4" fontId="0" fillId="0" borderId="11" xfId="0" applyNumberFormat="1" applyBorder="1"/>
    <xf numFmtId="4" fontId="0" fillId="0" borderId="12" xfId="0" applyNumberFormat="1" applyBorder="1" applyAlignment="1">
      <alignment horizontal="center"/>
    </xf>
    <xf numFmtId="4" fontId="0" fillId="0" borderId="0" xfId="0" applyNumberFormat="1" applyBorder="1"/>
    <xf numFmtId="4" fontId="0" fillId="0" borderId="1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left"/>
    </xf>
    <xf numFmtId="4" fontId="0" fillId="0" borderId="8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0" borderId="0" xfId="0" applyNumberFormat="1" applyBorder="1" applyAlignment="1">
      <alignment horizontal="center" vertical="center"/>
    </xf>
    <xf numFmtId="4" fontId="0" fillId="0" borderId="15" xfId="0" applyNumberFormat="1" applyBorder="1" applyAlignment="1">
      <alignment horizontal="center"/>
    </xf>
    <xf numFmtId="4" fontId="0" fillId="0" borderId="4" xfId="0" applyNumberFormat="1" applyBorder="1" applyAlignment="1">
      <alignment wrapText="1"/>
    </xf>
    <xf numFmtId="4" fontId="0" fillId="0" borderId="0" xfId="0" applyNumberForma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4" fontId="5" fillId="0" borderId="23" xfId="0" applyNumberFormat="1" applyFont="1" applyBorder="1" applyAlignment="1">
      <alignment horizontal="center" vertical="center" wrapText="1"/>
    </xf>
    <xf numFmtId="4" fontId="5" fillId="0" borderId="24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6" xfId="0" applyNumberFormat="1" applyFont="1" applyFill="1" applyBorder="1" applyAlignment="1">
      <alignment horizontal="center" vertical="center" wrapText="1"/>
    </xf>
    <xf numFmtId="4" fontId="8" fillId="0" borderId="29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19" xfId="0" applyNumberFormat="1" applyFont="1" applyBorder="1"/>
    <xf numFmtId="4" fontId="8" fillId="0" borderId="30" xfId="0" applyNumberFormat="1" applyFont="1" applyBorder="1" applyAlignment="1" applyProtection="1">
      <alignment horizontal="center" vertical="center"/>
      <protection locked="0"/>
    </xf>
    <xf numFmtId="4" fontId="8" fillId="0" borderId="33" xfId="0" applyNumberFormat="1" applyFont="1" applyBorder="1" applyAlignment="1">
      <alignment horizontal="center" vertical="center" wrapText="1"/>
    </xf>
    <xf numFmtId="4" fontId="6" fillId="0" borderId="5" xfId="0" applyNumberFormat="1" applyFont="1" applyBorder="1"/>
    <xf numFmtId="4" fontId="8" fillId="0" borderId="34" xfId="0" applyNumberFormat="1" applyFont="1" applyBorder="1" applyAlignment="1" applyProtection="1">
      <alignment horizontal="center" vertical="center"/>
      <protection locked="0"/>
    </xf>
    <xf numFmtId="4" fontId="8" fillId="0" borderId="37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/>
    </xf>
    <xf numFmtId="4" fontId="6" fillId="0" borderId="4" xfId="0" applyNumberFormat="1" applyFont="1" applyBorder="1" applyAlignment="1">
      <alignment horizontal="center" vertical="center"/>
    </xf>
    <xf numFmtId="4" fontId="6" fillId="0" borderId="4" xfId="0" applyNumberFormat="1" applyFont="1" applyBorder="1"/>
    <xf numFmtId="4" fontId="6" fillId="0" borderId="7" xfId="0" applyNumberFormat="1" applyFont="1" applyBorder="1"/>
    <xf numFmtId="4" fontId="7" fillId="0" borderId="38" xfId="0" applyNumberFormat="1" applyFont="1" applyBorder="1" applyAlignment="1" applyProtection="1">
      <alignment vertical="center"/>
      <protection locked="0"/>
    </xf>
    <xf numFmtId="4" fontId="7" fillId="0" borderId="39" xfId="0" applyNumberFormat="1" applyFont="1" applyBorder="1" applyAlignment="1" applyProtection="1">
      <alignment vertical="center"/>
      <protection locked="0"/>
    </xf>
    <xf numFmtId="4" fontId="7" fillId="0" borderId="40" xfId="0" applyNumberFormat="1" applyFont="1" applyBorder="1" applyAlignment="1" applyProtection="1">
      <alignment vertical="center"/>
      <protection locked="0"/>
    </xf>
    <xf numFmtId="4" fontId="8" fillId="0" borderId="41" xfId="0" applyNumberFormat="1" applyFont="1" applyBorder="1" applyAlignment="1">
      <alignment vertical="center" wrapText="1"/>
    </xf>
    <xf numFmtId="4" fontId="6" fillId="0" borderId="3" xfId="0" applyNumberFormat="1" applyFont="1" applyBorder="1"/>
    <xf numFmtId="4" fontId="6" fillId="0" borderId="3" xfId="0" applyNumberFormat="1" applyFont="1" applyBorder="1" applyAlignment="1">
      <alignment horizontal="center" vertical="center"/>
    </xf>
    <xf numFmtId="4" fontId="6" fillId="0" borderId="6" xfId="0" applyNumberFormat="1" applyFont="1" applyBorder="1"/>
    <xf numFmtId="4" fontId="7" fillId="0" borderId="41" xfId="0" applyNumberFormat="1" applyFont="1" applyBorder="1" applyAlignment="1" applyProtection="1">
      <alignment vertical="center"/>
      <protection locked="0"/>
    </xf>
    <xf numFmtId="4" fontId="9" fillId="0" borderId="0" xfId="0" applyNumberFormat="1" applyFont="1"/>
    <xf numFmtId="4" fontId="4" fillId="0" borderId="0" xfId="0" applyNumberFormat="1" applyFont="1"/>
    <xf numFmtId="164" fontId="4" fillId="0" borderId="0" xfId="1" applyFont="1"/>
    <xf numFmtId="4" fontId="11" fillId="0" borderId="0" xfId="0" applyNumberFormat="1" applyFont="1"/>
    <xf numFmtId="4" fontId="8" fillId="0" borderId="31" xfId="0" applyNumberFormat="1" applyFont="1" applyBorder="1" applyAlignment="1" applyProtection="1">
      <alignment horizontal="left" vertical="center" wrapText="1"/>
      <protection locked="0"/>
    </xf>
    <xf numFmtId="4" fontId="8" fillId="0" borderId="32" xfId="0" applyNumberFormat="1" applyFont="1" applyBorder="1" applyAlignment="1" applyProtection="1">
      <alignment horizontal="left" vertical="center" wrapText="1"/>
      <protection locked="0"/>
    </xf>
    <xf numFmtId="4" fontId="8" fillId="0" borderId="31" xfId="0" applyNumberFormat="1" applyFont="1" applyBorder="1" applyAlignment="1">
      <alignment horizontal="left" vertical="center" wrapText="1"/>
    </xf>
    <xf numFmtId="4" fontId="8" fillId="0" borderId="32" xfId="0" applyNumberFormat="1" applyFont="1" applyBorder="1" applyAlignment="1">
      <alignment horizontal="left" vertical="center" wrapText="1"/>
    </xf>
    <xf numFmtId="4" fontId="8" fillId="0" borderId="35" xfId="0" applyNumberFormat="1" applyFont="1" applyBorder="1" applyAlignment="1">
      <alignment horizontal="left" vertical="center" wrapText="1"/>
    </xf>
    <xf numFmtId="4" fontId="8" fillId="0" borderId="36" xfId="0" applyNumberFormat="1" applyFont="1" applyBorder="1" applyAlignment="1">
      <alignment horizontal="left" vertical="center" wrapText="1"/>
    </xf>
    <xf numFmtId="4" fontId="8" fillId="0" borderId="35" xfId="0" applyNumberFormat="1" applyFont="1" applyBorder="1" applyAlignment="1" applyProtection="1">
      <alignment horizontal="left" vertical="center" wrapText="1"/>
      <protection locked="0"/>
    </xf>
    <xf numFmtId="4" fontId="8" fillId="0" borderId="36" xfId="0" applyNumberFormat="1" applyFont="1" applyBorder="1" applyAlignment="1" applyProtection="1">
      <alignment horizontal="left" vertical="center" wrapText="1"/>
      <protection locked="0"/>
    </xf>
    <xf numFmtId="4" fontId="0" fillId="0" borderId="0" xfId="0" applyNumberFormat="1" applyAlignment="1">
      <alignment horizontal="center" wrapText="1"/>
    </xf>
    <xf numFmtId="4" fontId="0" fillId="0" borderId="0" xfId="0" applyNumberFormat="1" applyAlignment="1">
      <alignment horizontal="center"/>
    </xf>
    <xf numFmtId="4" fontId="5" fillId="0" borderId="24" xfId="0" applyNumberFormat="1" applyFont="1" applyBorder="1" applyAlignment="1">
      <alignment horizontal="center" vertical="center" wrapText="1"/>
    </xf>
    <xf numFmtId="4" fontId="5" fillId="0" borderId="25" xfId="0" applyNumberFormat="1" applyFont="1" applyBorder="1" applyAlignment="1">
      <alignment horizontal="center" vertical="center" wrapText="1"/>
    </xf>
    <xf numFmtId="4" fontId="7" fillId="0" borderId="27" xfId="0" applyNumberFormat="1" applyFont="1" applyBorder="1" applyAlignment="1" applyProtection="1">
      <alignment horizontal="left" vertical="center"/>
      <protection locked="0"/>
    </xf>
    <xf numFmtId="4" fontId="7" fillId="0" borderId="28" xfId="0" applyNumberFormat="1" applyFont="1" applyBorder="1" applyAlignment="1" applyProtection="1">
      <alignment horizontal="left" vertical="center"/>
      <protection locked="0"/>
    </xf>
    <xf numFmtId="4" fontId="1" fillId="0" borderId="0" xfId="0" applyNumberFormat="1" applyFont="1" applyAlignment="1">
      <alignment horizontal="center"/>
    </xf>
    <xf numFmtId="4" fontId="0" fillId="0" borderId="6" xfId="0" applyNumberFormat="1" applyBorder="1" applyAlignment="1">
      <alignment horizontal="center" vertical="center"/>
    </xf>
    <xf numFmtId="4" fontId="0" fillId="0" borderId="19" xfId="0" applyNumberForma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left" wrapText="1"/>
    </xf>
    <xf numFmtId="4" fontId="0" fillId="0" borderId="5" xfId="0" applyNumberFormat="1" applyBorder="1" applyAlignment="1">
      <alignment horizontal="left" wrapText="1"/>
    </xf>
    <xf numFmtId="4" fontId="0" fillId="0" borderId="3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6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22" xfId="0" applyNumberFormat="1" applyBorder="1" applyAlignment="1">
      <alignment horizontal="center" vertical="center"/>
    </xf>
    <xf numFmtId="4" fontId="0" fillId="0" borderId="20" xfId="0" applyNumberFormat="1" applyBorder="1" applyAlignment="1"/>
    <xf numFmtId="4" fontId="0" fillId="0" borderId="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2" workbookViewId="0">
      <selection activeCell="A73" sqref="A73"/>
    </sheetView>
  </sheetViews>
  <sheetFormatPr baseColWidth="10" defaultColWidth="8.83203125" defaultRowHeight="14" x14ac:dyDescent="0"/>
  <cols>
    <col min="1" max="1" width="9.33203125" bestFit="1" customWidth="1"/>
    <col min="2" max="2" width="47.33203125" customWidth="1"/>
    <col min="3" max="3" width="20" bestFit="1" customWidth="1"/>
    <col min="4" max="4" width="26.6640625" customWidth="1"/>
    <col min="5" max="5" width="13.33203125" customWidth="1"/>
    <col min="6" max="6" width="10" bestFit="1" customWidth="1"/>
    <col min="7" max="7" width="12.5" customWidth="1"/>
    <col min="8" max="9" width="11.33203125" bestFit="1" customWidth="1"/>
  </cols>
  <sheetData>
    <row r="1" spans="1:9" ht="23">
      <c r="A1" s="2"/>
      <c r="B1" s="3" t="s">
        <v>58</v>
      </c>
      <c r="C1" s="2"/>
      <c r="D1" s="2"/>
      <c r="E1" s="2"/>
      <c r="F1" s="2"/>
      <c r="G1" s="2"/>
      <c r="H1" s="2"/>
      <c r="I1" s="2"/>
    </row>
    <row r="2" spans="1:9">
      <c r="A2" s="2"/>
      <c r="B2" s="2"/>
      <c r="C2" s="2"/>
      <c r="D2" s="2"/>
      <c r="E2" s="2"/>
      <c r="F2" s="2"/>
      <c r="G2" s="2"/>
      <c r="H2" s="2"/>
      <c r="I2" s="2"/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 ht="17">
      <c r="A4" s="97" t="s">
        <v>54</v>
      </c>
      <c r="B4" s="97"/>
      <c r="C4" s="97"/>
      <c r="D4" s="97"/>
      <c r="E4" s="2"/>
      <c r="F4" s="2"/>
      <c r="G4" s="2"/>
      <c r="H4" s="2"/>
      <c r="I4" s="2"/>
    </row>
    <row r="5" spans="1:9" ht="17">
      <c r="A5" s="4"/>
      <c r="B5" s="4"/>
      <c r="C5" s="4"/>
      <c r="D5" s="4"/>
      <c r="E5" s="2"/>
      <c r="F5" s="2"/>
      <c r="G5" s="2"/>
      <c r="H5" s="2"/>
      <c r="I5" s="2"/>
    </row>
    <row r="6" spans="1:9" ht="15" customHeight="1">
      <c r="A6" s="5" t="s">
        <v>0</v>
      </c>
      <c r="B6" s="5" t="s">
        <v>34</v>
      </c>
      <c r="C6" s="5" t="s">
        <v>2</v>
      </c>
      <c r="D6" s="5" t="s">
        <v>35</v>
      </c>
      <c r="E6" s="2"/>
      <c r="F6" s="2"/>
      <c r="G6" s="2"/>
      <c r="H6" s="2"/>
      <c r="I6" s="2"/>
    </row>
    <row r="7" spans="1:9">
      <c r="A7" s="6">
        <v>1</v>
      </c>
      <c r="B7" s="7" t="s">
        <v>40</v>
      </c>
      <c r="C7" s="6">
        <v>6</v>
      </c>
      <c r="D7" s="6">
        <v>53700</v>
      </c>
      <c r="E7" s="8">
        <f t="shared" ref="E7:E12" si="0">C7*D7</f>
        <v>322200</v>
      </c>
      <c r="F7" s="2"/>
      <c r="G7" s="2"/>
      <c r="H7" s="2"/>
      <c r="I7" s="2"/>
    </row>
    <row r="8" spans="1:9">
      <c r="A8" s="9">
        <v>2</v>
      </c>
      <c r="B8" s="10" t="s">
        <v>36</v>
      </c>
      <c r="C8" s="6">
        <v>6</v>
      </c>
      <c r="D8" s="11">
        <v>4700</v>
      </c>
      <c r="E8" s="8">
        <f t="shared" si="0"/>
        <v>28200</v>
      </c>
      <c r="F8" s="2"/>
      <c r="G8" s="2"/>
      <c r="H8" s="2"/>
      <c r="I8" s="2"/>
    </row>
    <row r="9" spans="1:9">
      <c r="A9" s="12">
        <v>3</v>
      </c>
      <c r="B9" s="10" t="s">
        <v>37</v>
      </c>
      <c r="C9" s="6">
        <v>2</v>
      </c>
      <c r="D9" s="9">
        <v>13500</v>
      </c>
      <c r="E9" s="8">
        <f t="shared" si="0"/>
        <v>27000</v>
      </c>
      <c r="F9" s="2"/>
      <c r="G9" s="2"/>
      <c r="H9" s="2"/>
      <c r="I9" s="2"/>
    </row>
    <row r="10" spans="1:9">
      <c r="A10" s="12">
        <v>4</v>
      </c>
      <c r="B10" s="10" t="s">
        <v>38</v>
      </c>
      <c r="C10" s="6">
        <v>4</v>
      </c>
      <c r="D10" s="6">
        <v>5700</v>
      </c>
      <c r="E10" s="8">
        <f t="shared" si="0"/>
        <v>22800</v>
      </c>
      <c r="F10" s="2"/>
      <c r="G10" s="2"/>
      <c r="H10" s="2"/>
      <c r="I10" s="2"/>
    </row>
    <row r="11" spans="1:9">
      <c r="A11" s="12">
        <v>5</v>
      </c>
      <c r="B11" s="10" t="s">
        <v>42</v>
      </c>
      <c r="C11" s="6">
        <v>4</v>
      </c>
      <c r="D11" s="6">
        <v>8000</v>
      </c>
      <c r="E11" s="8">
        <f t="shared" si="0"/>
        <v>32000</v>
      </c>
      <c r="F11" s="2"/>
      <c r="G11" s="2"/>
      <c r="H11" s="2"/>
      <c r="I11" s="2"/>
    </row>
    <row r="12" spans="1:9">
      <c r="A12" s="12">
        <v>6</v>
      </c>
      <c r="B12" s="10" t="s">
        <v>39</v>
      </c>
      <c r="C12" s="6">
        <v>2</v>
      </c>
      <c r="D12" s="6">
        <v>8700</v>
      </c>
      <c r="E12" s="8">
        <f t="shared" si="0"/>
        <v>17400</v>
      </c>
      <c r="F12" s="2"/>
      <c r="G12" s="2"/>
      <c r="H12" s="2"/>
      <c r="I12" s="2"/>
    </row>
    <row r="13" spans="1:9">
      <c r="A13" s="12">
        <v>7</v>
      </c>
      <c r="B13" s="10" t="s">
        <v>43</v>
      </c>
      <c r="C13" s="6">
        <v>1</v>
      </c>
      <c r="D13" s="6">
        <v>25000</v>
      </c>
      <c r="E13" s="8">
        <v>25000</v>
      </c>
      <c r="F13" s="2"/>
      <c r="G13" s="2"/>
      <c r="H13" s="2"/>
      <c r="I13" s="2"/>
    </row>
    <row r="14" spans="1:9">
      <c r="A14" s="12">
        <v>8</v>
      </c>
      <c r="B14" s="13" t="s">
        <v>41</v>
      </c>
      <c r="C14" s="6">
        <v>5</v>
      </c>
      <c r="D14" s="6">
        <v>7500</v>
      </c>
      <c r="E14" s="8">
        <f>C14*D14</f>
        <v>37500</v>
      </c>
      <c r="F14" s="2"/>
      <c r="G14" s="2"/>
      <c r="H14" s="2"/>
      <c r="I14" s="2"/>
    </row>
    <row r="15" spans="1:9">
      <c r="A15" s="12">
        <v>9</v>
      </c>
      <c r="B15" s="10" t="s">
        <v>44</v>
      </c>
      <c r="C15" s="6">
        <v>4</v>
      </c>
      <c r="D15" s="6">
        <v>360000</v>
      </c>
      <c r="E15" s="8">
        <f>C15*D15</f>
        <v>1440000</v>
      </c>
      <c r="F15" s="2"/>
      <c r="G15" s="2"/>
      <c r="H15" s="2"/>
      <c r="I15" s="2"/>
    </row>
    <row r="16" spans="1:9">
      <c r="A16" s="12">
        <v>10</v>
      </c>
      <c r="B16" s="10" t="s">
        <v>45</v>
      </c>
      <c r="C16" s="6">
        <v>2</v>
      </c>
      <c r="D16" s="6">
        <v>11000</v>
      </c>
      <c r="E16" s="8">
        <v>22000</v>
      </c>
      <c r="F16" s="2"/>
      <c r="G16" s="2"/>
      <c r="H16" s="2"/>
      <c r="I16" s="2"/>
    </row>
    <row r="17" spans="1:9">
      <c r="A17" s="12">
        <v>11</v>
      </c>
      <c r="B17" s="10" t="s">
        <v>46</v>
      </c>
      <c r="C17" s="6">
        <v>2</v>
      </c>
      <c r="D17" s="6">
        <v>13200</v>
      </c>
      <c r="E17" s="8">
        <v>26400</v>
      </c>
      <c r="F17" s="2"/>
      <c r="G17" s="2"/>
      <c r="H17" s="2"/>
      <c r="I17" s="2"/>
    </row>
    <row r="18" spans="1:9">
      <c r="A18" s="12">
        <v>12</v>
      </c>
      <c r="B18" s="10" t="s">
        <v>47</v>
      </c>
      <c r="C18" s="6">
        <v>2</v>
      </c>
      <c r="D18" s="6">
        <v>160000</v>
      </c>
      <c r="E18" s="8">
        <f>C18*D18</f>
        <v>320000</v>
      </c>
      <c r="F18" s="2"/>
      <c r="G18" s="2"/>
      <c r="H18" s="2"/>
      <c r="I18" s="2"/>
    </row>
    <row r="19" spans="1:9">
      <c r="A19" s="12">
        <v>13</v>
      </c>
      <c r="B19" s="10" t="s">
        <v>49</v>
      </c>
      <c r="C19" s="6">
        <v>2</v>
      </c>
      <c r="D19" s="6">
        <v>6400</v>
      </c>
      <c r="E19" s="8">
        <f>C19*D19</f>
        <v>12800</v>
      </c>
      <c r="F19" s="2"/>
      <c r="G19" s="2"/>
      <c r="H19" s="2"/>
      <c r="I19" s="2"/>
    </row>
    <row r="20" spans="1:9">
      <c r="A20" s="12">
        <v>14</v>
      </c>
      <c r="B20" s="10" t="s">
        <v>48</v>
      </c>
      <c r="C20" s="6">
        <v>2</v>
      </c>
      <c r="D20" s="6">
        <v>9500</v>
      </c>
      <c r="E20" s="8">
        <f>C20*D20</f>
        <v>19000</v>
      </c>
      <c r="F20" s="2"/>
      <c r="G20" s="2"/>
      <c r="H20" s="2"/>
      <c r="I20" s="2"/>
    </row>
    <row r="21" spans="1:9">
      <c r="A21" s="12">
        <v>15</v>
      </c>
      <c r="B21" s="10" t="s">
        <v>50</v>
      </c>
      <c r="C21" s="6">
        <v>2</v>
      </c>
      <c r="D21" s="6">
        <v>26000</v>
      </c>
      <c r="E21" s="8">
        <f>C21*D21</f>
        <v>52000</v>
      </c>
      <c r="F21" s="2"/>
      <c r="G21" s="2"/>
      <c r="H21" s="2"/>
      <c r="I21" s="2"/>
    </row>
    <row r="22" spans="1:9">
      <c r="A22" s="2"/>
      <c r="B22" s="2"/>
      <c r="C22" s="2"/>
      <c r="D22" s="2"/>
      <c r="E22" s="8"/>
      <c r="F22" s="2"/>
      <c r="G22" s="2"/>
      <c r="H22" s="2"/>
      <c r="I22" s="2"/>
    </row>
    <row r="23" spans="1:9">
      <c r="A23" s="2"/>
      <c r="B23" s="2"/>
      <c r="C23" s="2"/>
      <c r="D23" s="2"/>
      <c r="E23" s="14">
        <f>SUM(E7:E22)</f>
        <v>2404300</v>
      </c>
      <c r="F23" s="2"/>
      <c r="G23" s="2"/>
      <c r="H23" s="2"/>
      <c r="I23" s="2"/>
    </row>
    <row r="24" spans="1:9">
      <c r="A24" s="2"/>
      <c r="B24" s="2"/>
      <c r="C24" s="2"/>
      <c r="D24" s="2"/>
      <c r="E24" s="2"/>
      <c r="F24" s="2"/>
      <c r="G24" s="2"/>
      <c r="H24" s="2"/>
      <c r="I24" s="2"/>
    </row>
    <row r="25" spans="1:9" ht="15" customHeight="1">
      <c r="A25" s="96" t="s">
        <v>52</v>
      </c>
      <c r="B25" s="96"/>
      <c r="C25" s="96"/>
      <c r="D25" s="96"/>
      <c r="E25" s="2"/>
      <c r="F25" s="2"/>
      <c r="G25" s="2"/>
      <c r="H25" s="2"/>
      <c r="I25" s="2"/>
    </row>
    <row r="26" spans="1:9">
      <c r="A26" s="12" t="s">
        <v>0</v>
      </c>
      <c r="B26" s="12" t="s">
        <v>1</v>
      </c>
      <c r="C26" s="10" t="s">
        <v>2</v>
      </c>
      <c r="D26" s="12" t="s">
        <v>26</v>
      </c>
      <c r="E26" s="2"/>
      <c r="F26" s="2"/>
      <c r="G26" s="2"/>
      <c r="H26" s="2"/>
      <c r="I26" s="2"/>
    </row>
    <row r="27" spans="1:9">
      <c r="A27" s="12">
        <v>1</v>
      </c>
      <c r="B27" s="10" t="s">
        <v>3</v>
      </c>
      <c r="C27" s="8">
        <v>2</v>
      </c>
      <c r="D27" s="6">
        <v>40000</v>
      </c>
      <c r="E27" s="2">
        <f>C27*D27</f>
        <v>80000</v>
      </c>
      <c r="F27" s="2"/>
      <c r="G27" s="2"/>
      <c r="H27" s="2"/>
      <c r="I27" s="2"/>
    </row>
    <row r="28" spans="1:9">
      <c r="A28" s="12">
        <v>2</v>
      </c>
      <c r="B28" s="10" t="s">
        <v>4</v>
      </c>
      <c r="C28" s="6">
        <v>4</v>
      </c>
      <c r="D28" s="6">
        <v>11500</v>
      </c>
      <c r="E28" s="2">
        <f>C28*D28</f>
        <v>46000</v>
      </c>
      <c r="F28" s="2"/>
      <c r="G28" s="2"/>
      <c r="H28" s="2"/>
      <c r="I28" s="2"/>
    </row>
    <row r="29" spans="1:9">
      <c r="A29" s="12">
        <v>3</v>
      </c>
      <c r="B29" s="15" t="s">
        <v>5</v>
      </c>
      <c r="C29" s="6">
        <v>2</v>
      </c>
      <c r="D29" s="6">
        <v>28000</v>
      </c>
      <c r="E29" s="2">
        <f>C29*D29</f>
        <v>56000</v>
      </c>
      <c r="F29" s="2"/>
      <c r="G29" s="2"/>
      <c r="H29" s="2"/>
      <c r="I29" s="2"/>
    </row>
    <row r="30" spans="1:9">
      <c r="A30" s="86">
        <v>4</v>
      </c>
      <c r="B30" s="15" t="s">
        <v>6</v>
      </c>
      <c r="C30" s="86">
        <v>2</v>
      </c>
      <c r="D30" s="86">
        <v>30000</v>
      </c>
      <c r="E30" s="93">
        <f>C30*D30</f>
        <v>60000</v>
      </c>
      <c r="F30" s="2"/>
      <c r="G30" s="2"/>
      <c r="H30" s="2"/>
      <c r="I30" s="2"/>
    </row>
    <row r="31" spans="1:9">
      <c r="A31" s="87"/>
      <c r="B31" s="16" t="s">
        <v>7</v>
      </c>
      <c r="C31" s="88"/>
      <c r="D31" s="88"/>
      <c r="E31" s="93"/>
      <c r="F31" s="2"/>
      <c r="G31" s="2"/>
      <c r="H31" s="2"/>
      <c r="I31" s="2"/>
    </row>
    <row r="32" spans="1:9">
      <c r="A32" s="87"/>
      <c r="B32" s="15" t="s">
        <v>8</v>
      </c>
      <c r="C32" s="86">
        <v>2</v>
      </c>
      <c r="D32" s="86">
        <v>456989</v>
      </c>
      <c r="E32" s="93">
        <f>C32*D32</f>
        <v>913978</v>
      </c>
      <c r="F32" s="2"/>
      <c r="G32" s="2"/>
      <c r="H32" s="2"/>
      <c r="I32" s="2"/>
    </row>
    <row r="33" spans="1:9">
      <c r="A33" s="87"/>
      <c r="B33" s="17" t="s">
        <v>25</v>
      </c>
      <c r="C33" s="88"/>
      <c r="D33" s="88"/>
      <c r="E33" s="93"/>
      <c r="F33" s="2"/>
      <c r="G33" s="2"/>
      <c r="H33" s="2"/>
      <c r="I33" s="2"/>
    </row>
    <row r="34" spans="1:9">
      <c r="A34" s="88"/>
      <c r="B34" s="17" t="s">
        <v>31</v>
      </c>
      <c r="C34" s="18">
        <v>4</v>
      </c>
      <c r="D34" s="19">
        <v>1000</v>
      </c>
      <c r="E34" s="2">
        <v>4000</v>
      </c>
      <c r="F34" s="2"/>
      <c r="G34" s="2"/>
      <c r="H34" s="2"/>
      <c r="I34" s="2"/>
    </row>
    <row r="35" spans="1:9">
      <c r="A35" s="12">
        <v>5</v>
      </c>
      <c r="B35" s="17" t="s">
        <v>19</v>
      </c>
      <c r="C35" s="6">
        <v>1</v>
      </c>
      <c r="D35" s="6">
        <v>4500</v>
      </c>
      <c r="E35" s="2">
        <v>4500</v>
      </c>
      <c r="F35" s="2"/>
      <c r="G35" s="2"/>
      <c r="H35" s="2"/>
      <c r="I35" s="2"/>
    </row>
    <row r="36" spans="1:9">
      <c r="A36" s="12">
        <v>6</v>
      </c>
      <c r="B36" s="10" t="s">
        <v>9</v>
      </c>
      <c r="C36" s="8">
        <v>61.49</v>
      </c>
      <c r="D36" s="6">
        <v>130</v>
      </c>
      <c r="E36" s="2">
        <f>C36*D36</f>
        <v>7993.7</v>
      </c>
      <c r="F36" s="2"/>
      <c r="G36" s="2"/>
      <c r="H36" s="2"/>
      <c r="I36" s="2"/>
    </row>
    <row r="37" spans="1:9">
      <c r="A37" s="12">
        <v>7</v>
      </c>
      <c r="B37" s="10" t="s">
        <v>10</v>
      </c>
      <c r="C37" s="6">
        <v>58.5</v>
      </c>
      <c r="D37" s="6">
        <v>150</v>
      </c>
      <c r="E37" s="2">
        <f>C37*D37</f>
        <v>8775</v>
      </c>
      <c r="F37" s="2"/>
      <c r="G37" s="2"/>
      <c r="H37" s="2"/>
      <c r="I37" s="2"/>
    </row>
    <row r="38" spans="1:9">
      <c r="A38" s="12">
        <v>8</v>
      </c>
      <c r="B38" s="10" t="s">
        <v>11</v>
      </c>
      <c r="C38" s="6">
        <v>16</v>
      </c>
      <c r="D38" s="6">
        <v>4700</v>
      </c>
      <c r="E38" s="2">
        <f>C38*D38</f>
        <v>75200</v>
      </c>
      <c r="F38" s="2"/>
      <c r="G38" s="2"/>
      <c r="H38" s="2"/>
      <c r="I38" s="2"/>
    </row>
    <row r="39" spans="1:9">
      <c r="A39" s="12">
        <v>9</v>
      </c>
      <c r="B39" s="10" t="s">
        <v>12</v>
      </c>
      <c r="C39" s="6">
        <v>7</v>
      </c>
      <c r="D39" s="6">
        <v>500</v>
      </c>
      <c r="E39" s="2">
        <f>C39*D39</f>
        <v>3500</v>
      </c>
      <c r="F39" s="2"/>
      <c r="G39" s="2"/>
      <c r="H39" s="2"/>
      <c r="I39" s="2"/>
    </row>
    <row r="40" spans="1:9">
      <c r="A40" s="12">
        <v>10</v>
      </c>
      <c r="B40" s="10" t="s">
        <v>13</v>
      </c>
      <c r="C40" s="6">
        <v>2</v>
      </c>
      <c r="D40" s="6">
        <v>2100</v>
      </c>
      <c r="E40" s="2">
        <v>4200</v>
      </c>
      <c r="F40" s="2"/>
      <c r="G40" s="2"/>
      <c r="H40" s="2"/>
      <c r="I40" s="2"/>
    </row>
    <row r="41" spans="1:9">
      <c r="A41" s="12">
        <v>11</v>
      </c>
      <c r="B41" s="10" t="s">
        <v>14</v>
      </c>
      <c r="C41" s="6">
        <v>4</v>
      </c>
      <c r="D41" s="6">
        <v>4500</v>
      </c>
      <c r="E41" s="2">
        <f>C41*D41</f>
        <v>18000</v>
      </c>
      <c r="F41" s="2"/>
      <c r="G41" s="2"/>
      <c r="H41" s="2"/>
      <c r="I41" s="2"/>
    </row>
    <row r="42" spans="1:9">
      <c r="A42" s="12">
        <v>12</v>
      </c>
      <c r="B42" s="10" t="s">
        <v>15</v>
      </c>
      <c r="C42" s="6">
        <v>9</v>
      </c>
      <c r="D42" s="6">
        <v>45</v>
      </c>
      <c r="E42" s="2">
        <f>C42*D42</f>
        <v>405</v>
      </c>
      <c r="F42" s="2"/>
      <c r="G42" s="2"/>
      <c r="H42" s="2"/>
      <c r="I42" s="2"/>
    </row>
    <row r="43" spans="1:9">
      <c r="A43" s="12">
        <v>13</v>
      </c>
      <c r="B43" s="10" t="s">
        <v>16</v>
      </c>
      <c r="C43" s="6">
        <v>5</v>
      </c>
      <c r="D43" s="6">
        <v>3300</v>
      </c>
      <c r="E43" s="2">
        <f>C43*D43</f>
        <v>16500</v>
      </c>
      <c r="F43" s="2"/>
      <c r="G43" s="2"/>
      <c r="H43" s="2"/>
      <c r="I43" s="2"/>
    </row>
    <row r="44" spans="1:9">
      <c r="A44" s="12">
        <v>14</v>
      </c>
      <c r="B44" s="10" t="s">
        <v>17</v>
      </c>
      <c r="C44" s="6">
        <v>9</v>
      </c>
      <c r="D44" s="6">
        <v>32</v>
      </c>
      <c r="E44" s="2">
        <f>C44*D44</f>
        <v>288</v>
      </c>
      <c r="F44" s="2"/>
      <c r="G44" s="2"/>
      <c r="H44" s="2"/>
      <c r="I44" s="2"/>
    </row>
    <row r="45" spans="1:9">
      <c r="A45" s="12">
        <v>15</v>
      </c>
      <c r="B45" s="10" t="s">
        <v>18</v>
      </c>
      <c r="C45" s="6">
        <v>4</v>
      </c>
      <c r="D45" s="6">
        <v>3800</v>
      </c>
      <c r="E45" s="2">
        <f>C45*D45</f>
        <v>15200</v>
      </c>
      <c r="F45" s="2"/>
      <c r="G45" s="2"/>
      <c r="H45" s="2"/>
      <c r="I45" s="2"/>
    </row>
    <row r="46" spans="1:9">
      <c r="A46" s="12">
        <v>16</v>
      </c>
      <c r="B46" s="10" t="s">
        <v>20</v>
      </c>
      <c r="C46" s="6">
        <v>1</v>
      </c>
      <c r="D46" s="6">
        <v>4000</v>
      </c>
      <c r="E46" s="2">
        <v>4000</v>
      </c>
      <c r="F46" s="2"/>
      <c r="G46" s="2"/>
      <c r="H46" s="2"/>
      <c r="I46" s="2"/>
    </row>
    <row r="47" spans="1:9">
      <c r="A47" s="12">
        <v>17</v>
      </c>
      <c r="B47" s="10" t="s">
        <v>21</v>
      </c>
      <c r="C47" s="6">
        <v>2</v>
      </c>
      <c r="D47" s="6">
        <v>1100</v>
      </c>
      <c r="E47" s="2">
        <v>2200</v>
      </c>
      <c r="F47" s="2"/>
      <c r="G47" s="2"/>
      <c r="H47" s="2"/>
      <c r="I47" s="2"/>
    </row>
    <row r="48" spans="1:9">
      <c r="A48" s="12">
        <v>18</v>
      </c>
      <c r="B48" s="15" t="s">
        <v>22</v>
      </c>
      <c r="C48" s="6">
        <v>2</v>
      </c>
      <c r="D48" s="6">
        <v>1400</v>
      </c>
      <c r="E48" s="2">
        <v>2800</v>
      </c>
      <c r="F48" s="2"/>
      <c r="G48" s="2"/>
      <c r="H48" s="2"/>
      <c r="I48" s="2"/>
    </row>
    <row r="49" spans="1:9">
      <c r="A49" s="86">
        <v>19</v>
      </c>
      <c r="B49" s="20" t="s">
        <v>24</v>
      </c>
      <c r="C49" s="81">
        <v>1</v>
      </c>
      <c r="D49" s="94" t="s">
        <v>57</v>
      </c>
      <c r="E49" s="93">
        <v>2020000</v>
      </c>
      <c r="F49" s="2"/>
      <c r="G49" s="2"/>
      <c r="H49" s="2"/>
      <c r="I49" s="2"/>
    </row>
    <row r="50" spans="1:9">
      <c r="A50" s="88"/>
      <c r="B50" s="21" t="s">
        <v>23</v>
      </c>
      <c r="C50" s="83"/>
      <c r="D50" s="95"/>
      <c r="E50" s="93"/>
      <c r="F50" s="2"/>
      <c r="G50" s="2"/>
      <c r="H50" s="2"/>
      <c r="I50" s="2"/>
    </row>
    <row r="51" spans="1:9">
      <c r="A51" s="12" t="s">
        <v>55</v>
      </c>
      <c r="B51" s="10" t="s">
        <v>56</v>
      </c>
      <c r="C51" s="12">
        <v>1</v>
      </c>
      <c r="D51" s="12">
        <v>1230124</v>
      </c>
      <c r="E51" s="22">
        <v>1230124</v>
      </c>
      <c r="F51" s="2"/>
      <c r="G51" s="2"/>
      <c r="H51" s="2"/>
      <c r="I51" s="2"/>
    </row>
    <row r="52" spans="1:9">
      <c r="A52" s="2"/>
      <c r="B52" s="2"/>
      <c r="C52" s="2"/>
      <c r="D52" s="2"/>
      <c r="E52" s="14">
        <f>SUM(E27:E51)</f>
        <v>4573663.7</v>
      </c>
      <c r="F52" s="2"/>
      <c r="G52" s="2"/>
      <c r="H52" s="2"/>
      <c r="I52" s="2"/>
    </row>
    <row r="53" spans="1:9">
      <c r="A53" s="2"/>
      <c r="B53" s="2"/>
      <c r="C53" s="2"/>
      <c r="D53" s="2"/>
      <c r="E53" s="2"/>
      <c r="F53" s="2"/>
      <c r="G53" s="2"/>
      <c r="H53" s="2"/>
      <c r="I53" s="2"/>
    </row>
    <row r="54" spans="1:9">
      <c r="A54" s="80" t="s">
        <v>53</v>
      </c>
      <c r="B54" s="80"/>
      <c r="C54" s="80"/>
      <c r="D54" s="80"/>
      <c r="E54" s="80"/>
      <c r="F54" s="2"/>
      <c r="G54" s="2"/>
      <c r="H54" s="2"/>
      <c r="I54" s="2"/>
    </row>
    <row r="55" spans="1:9" ht="15" thickBot="1">
      <c r="A55" s="2"/>
      <c r="B55" s="2"/>
      <c r="C55" s="2"/>
      <c r="D55" s="2"/>
      <c r="E55" s="2"/>
      <c r="F55" s="2"/>
      <c r="G55" s="2"/>
      <c r="H55" s="2"/>
      <c r="I55" s="2"/>
    </row>
    <row r="56" spans="1:9">
      <c r="A56" s="23" t="s">
        <v>0</v>
      </c>
      <c r="B56" s="24" t="s">
        <v>1</v>
      </c>
      <c r="C56" s="25" t="s">
        <v>2</v>
      </c>
      <c r="D56" s="26" t="s">
        <v>26</v>
      </c>
      <c r="E56" s="27"/>
      <c r="F56" s="2"/>
      <c r="G56" s="2"/>
      <c r="H56" s="2"/>
      <c r="I56" s="2"/>
    </row>
    <row r="57" spans="1:9">
      <c r="A57" s="28">
        <v>1</v>
      </c>
      <c r="B57" s="29" t="s">
        <v>27</v>
      </c>
      <c r="C57" s="30">
        <v>20</v>
      </c>
      <c r="D57" s="31">
        <v>24000</v>
      </c>
      <c r="E57" s="32">
        <f>C57*D57</f>
        <v>480000</v>
      </c>
      <c r="F57" s="2"/>
      <c r="G57" s="2"/>
      <c r="H57" s="2"/>
      <c r="I57" s="2"/>
    </row>
    <row r="58" spans="1:9">
      <c r="A58" s="33">
        <v>2</v>
      </c>
      <c r="B58" s="34" t="s">
        <v>28</v>
      </c>
      <c r="C58" s="18">
        <v>8</v>
      </c>
      <c r="D58" s="31">
        <v>15000</v>
      </c>
      <c r="E58" s="32">
        <f>C58*D58</f>
        <v>120000</v>
      </c>
      <c r="F58" s="2"/>
      <c r="G58" s="2"/>
      <c r="H58" s="2"/>
      <c r="I58" s="2"/>
    </row>
    <row r="59" spans="1:9">
      <c r="A59" s="33">
        <v>3</v>
      </c>
      <c r="B59" s="10" t="s">
        <v>29</v>
      </c>
      <c r="C59" s="18">
        <v>4</v>
      </c>
      <c r="D59" s="31">
        <v>3000</v>
      </c>
      <c r="E59" s="32">
        <v>12000</v>
      </c>
      <c r="F59" s="2"/>
      <c r="G59" s="2"/>
      <c r="H59" s="2"/>
      <c r="I59" s="2"/>
    </row>
    <row r="60" spans="1:9">
      <c r="A60" s="33">
        <v>4</v>
      </c>
      <c r="B60" s="15" t="s">
        <v>32</v>
      </c>
      <c r="C60" s="18">
        <v>1</v>
      </c>
      <c r="D60" s="31">
        <v>30500</v>
      </c>
      <c r="E60" s="32">
        <v>30500</v>
      </c>
      <c r="F60" s="2"/>
      <c r="G60" s="2"/>
      <c r="H60" s="2"/>
      <c r="I60" s="2"/>
    </row>
    <row r="61" spans="1:9">
      <c r="A61" s="81">
        <v>5</v>
      </c>
      <c r="B61" s="84" t="s">
        <v>33</v>
      </c>
      <c r="C61" s="86">
        <v>1</v>
      </c>
      <c r="D61" s="89">
        <v>379000</v>
      </c>
      <c r="E61" s="92">
        <v>379000</v>
      </c>
      <c r="F61" s="2"/>
      <c r="G61" s="2"/>
      <c r="H61" s="2"/>
      <c r="I61" s="2"/>
    </row>
    <row r="62" spans="1:9">
      <c r="A62" s="82"/>
      <c r="B62" s="85"/>
      <c r="C62" s="87"/>
      <c r="D62" s="90"/>
      <c r="E62" s="92"/>
      <c r="F62" s="2"/>
      <c r="G62" s="2"/>
      <c r="H62" s="2"/>
      <c r="I62" s="2"/>
    </row>
    <row r="63" spans="1:9">
      <c r="A63" s="82"/>
      <c r="B63" s="17" t="s">
        <v>30</v>
      </c>
      <c r="C63" s="88"/>
      <c r="D63" s="91"/>
      <c r="E63" s="92"/>
      <c r="F63" s="2"/>
      <c r="G63" s="2"/>
      <c r="H63" s="2"/>
      <c r="I63" s="2"/>
    </row>
    <row r="64" spans="1:9">
      <c r="A64" s="83"/>
      <c r="B64" s="17" t="s">
        <v>31</v>
      </c>
      <c r="C64" s="18">
        <v>16</v>
      </c>
      <c r="D64" s="31">
        <v>1000</v>
      </c>
      <c r="E64" s="32">
        <v>16000</v>
      </c>
      <c r="F64" s="2"/>
      <c r="G64" s="2"/>
      <c r="H64" s="2"/>
      <c r="I64" s="2"/>
    </row>
    <row r="65" spans="1:9">
      <c r="A65" s="12">
        <v>6</v>
      </c>
      <c r="B65" s="10" t="s">
        <v>51</v>
      </c>
      <c r="C65" s="6">
        <v>2</v>
      </c>
      <c r="D65" s="6">
        <v>36000</v>
      </c>
      <c r="E65" s="35">
        <v>72000</v>
      </c>
      <c r="F65" s="2"/>
      <c r="G65" s="2"/>
      <c r="H65" s="2"/>
      <c r="I65" s="2"/>
    </row>
    <row r="66" spans="1:9">
      <c r="A66" s="2"/>
      <c r="B66" s="2"/>
      <c r="C66" s="2"/>
      <c r="D66" s="2"/>
      <c r="E66" s="36">
        <f>SUM(E57:E65)</f>
        <v>1109500</v>
      </c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 t="s">
        <v>59</v>
      </c>
      <c r="E68" s="14">
        <f>SUM(E23,E52,E66)</f>
        <v>8087463.7000000002</v>
      </c>
      <c r="F68" s="65" t="s">
        <v>98</v>
      </c>
      <c r="G68" s="65"/>
      <c r="H68" s="65">
        <v>300000</v>
      </c>
    </row>
    <row r="69" spans="1:9">
      <c r="A69" s="2"/>
      <c r="B69" s="2"/>
      <c r="C69" s="2"/>
      <c r="D69" s="2" t="s">
        <v>95</v>
      </c>
      <c r="E69" s="2" t="s">
        <v>96</v>
      </c>
      <c r="F69" s="65" t="s">
        <v>98</v>
      </c>
      <c r="G69" s="65"/>
      <c r="H69" s="65">
        <v>350000</v>
      </c>
    </row>
    <row r="70" spans="1:9">
      <c r="A70" s="2"/>
      <c r="B70" s="2"/>
      <c r="C70" s="2"/>
      <c r="D70" s="2" t="s">
        <v>97</v>
      </c>
      <c r="E70" s="2"/>
      <c r="F70" s="65" t="s">
        <v>98</v>
      </c>
      <c r="G70" s="65"/>
      <c r="H70" s="65">
        <v>75000</v>
      </c>
    </row>
    <row r="71" spans="1:9" s="1" customFormat="1">
      <c r="A71" s="2"/>
      <c r="B71" s="2"/>
      <c r="C71" s="2"/>
      <c r="D71" s="2"/>
      <c r="E71" s="2"/>
      <c r="F71" s="2"/>
      <c r="G71" s="2"/>
      <c r="H71" s="2"/>
      <c r="I71" s="2"/>
    </row>
    <row r="72" spans="1:9" ht="28.5" customHeight="1">
      <c r="A72" s="74" t="s">
        <v>99</v>
      </c>
      <c r="B72" s="75"/>
      <c r="C72" s="75"/>
      <c r="D72" s="75"/>
      <c r="E72" s="75"/>
      <c r="F72" s="75"/>
      <c r="G72" s="75"/>
      <c r="H72" s="75"/>
      <c r="I72" s="75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 ht="52">
      <c r="A74" s="37" t="s">
        <v>60</v>
      </c>
      <c r="B74" s="76" t="s">
        <v>61</v>
      </c>
      <c r="C74" s="77"/>
      <c r="D74" s="38" t="s">
        <v>62</v>
      </c>
      <c r="E74" s="39" t="s">
        <v>63</v>
      </c>
      <c r="F74" s="39" t="s">
        <v>64</v>
      </c>
      <c r="G74" s="39" t="s">
        <v>65</v>
      </c>
      <c r="H74" s="39" t="s">
        <v>66</v>
      </c>
      <c r="I74" s="40" t="s">
        <v>67</v>
      </c>
    </row>
    <row r="75" spans="1:9">
      <c r="A75" s="78" t="s">
        <v>68</v>
      </c>
      <c r="B75" s="79"/>
      <c r="C75" s="79"/>
      <c r="D75" s="41" t="s">
        <v>69</v>
      </c>
      <c r="E75" s="42">
        <v>4</v>
      </c>
      <c r="F75" s="43"/>
      <c r="G75" s="16"/>
      <c r="H75" s="16"/>
      <c r="I75" s="44"/>
    </row>
    <row r="76" spans="1:9">
      <c r="A76" s="45" t="s">
        <v>70</v>
      </c>
      <c r="B76" s="66" t="s">
        <v>71</v>
      </c>
      <c r="C76" s="67"/>
      <c r="D76" s="46" t="s">
        <v>69</v>
      </c>
      <c r="E76" s="42">
        <f>10+8</f>
        <v>18</v>
      </c>
      <c r="F76" s="43">
        <f>CEILING(E76*0.01,0.1)</f>
        <v>0.2</v>
      </c>
      <c r="G76" s="47">
        <v>288000</v>
      </c>
      <c r="H76" s="47">
        <v>100000</v>
      </c>
      <c r="I76" s="44">
        <f>(G76+H76)*F76</f>
        <v>77600</v>
      </c>
    </row>
    <row r="77" spans="1:9">
      <c r="A77" s="45" t="s">
        <v>72</v>
      </c>
      <c r="B77" s="66" t="s">
        <v>73</v>
      </c>
      <c r="C77" s="67"/>
      <c r="D77" s="46" t="s">
        <v>69</v>
      </c>
      <c r="E77" s="42">
        <v>8</v>
      </c>
      <c r="F77" s="43">
        <f>CEILING(E77*0.04,0.1)</f>
        <v>0.4</v>
      </c>
      <c r="G77" s="47">
        <v>130000</v>
      </c>
      <c r="H77" s="47">
        <v>50000</v>
      </c>
      <c r="I77" s="44">
        <f t="shared" ref="I77:I88" si="1">(G77+H77)*F77</f>
        <v>72000</v>
      </c>
    </row>
    <row r="78" spans="1:9">
      <c r="A78" s="48" t="s">
        <v>74</v>
      </c>
      <c r="B78" s="70" t="s">
        <v>75</v>
      </c>
      <c r="C78" s="71"/>
      <c r="D78" s="49" t="s">
        <v>69</v>
      </c>
      <c r="E78" s="50">
        <v>8</v>
      </c>
      <c r="F78" s="51">
        <f>CEILING(E78*0.02,0.1)</f>
        <v>0.2</v>
      </c>
      <c r="G78" s="52">
        <v>290000</v>
      </c>
      <c r="H78" s="52">
        <v>212400</v>
      </c>
      <c r="I78" s="53">
        <f t="shared" si="1"/>
        <v>100480</v>
      </c>
    </row>
    <row r="79" spans="1:9">
      <c r="A79" s="54" t="s">
        <v>76</v>
      </c>
      <c r="B79" s="55"/>
      <c r="C79" s="56"/>
      <c r="D79" s="57"/>
      <c r="E79" s="58"/>
      <c r="F79" s="59"/>
      <c r="G79" s="58"/>
      <c r="H79" s="58"/>
      <c r="I79" s="60"/>
    </row>
    <row r="80" spans="1:9">
      <c r="A80" s="45" t="s">
        <v>77</v>
      </c>
      <c r="B80" s="66" t="s">
        <v>78</v>
      </c>
      <c r="C80" s="67"/>
      <c r="D80" s="46" t="s">
        <v>69</v>
      </c>
      <c r="E80" s="42">
        <v>209</v>
      </c>
      <c r="F80" s="43">
        <f>CEILING(E80*0.02,0.1)</f>
        <v>4.2</v>
      </c>
      <c r="G80" s="47">
        <v>38000</v>
      </c>
      <c r="H80" s="47">
        <v>10000</v>
      </c>
      <c r="I80" s="44">
        <f t="shared" si="1"/>
        <v>201600</v>
      </c>
    </row>
    <row r="81" spans="1:9">
      <c r="A81" s="45" t="s">
        <v>79</v>
      </c>
      <c r="B81" s="68" t="s">
        <v>80</v>
      </c>
      <c r="C81" s="69"/>
      <c r="D81" s="46" t="s">
        <v>69</v>
      </c>
      <c r="E81" s="42">
        <f>E80*1</f>
        <v>209</v>
      </c>
      <c r="F81" s="43">
        <f>CEILING(E81*0.05,0.1)</f>
        <v>10.5</v>
      </c>
      <c r="G81" s="47">
        <v>1300</v>
      </c>
      <c r="H81" s="47">
        <v>500</v>
      </c>
      <c r="I81" s="44">
        <f t="shared" si="1"/>
        <v>18900</v>
      </c>
    </row>
    <row r="82" spans="1:9">
      <c r="A82" s="54" t="s">
        <v>81</v>
      </c>
      <c r="B82" s="55"/>
      <c r="C82" s="56"/>
      <c r="D82" s="61"/>
      <c r="E82" s="58"/>
      <c r="F82" s="59"/>
      <c r="G82" s="58"/>
      <c r="H82" s="58"/>
      <c r="I82" s="60"/>
    </row>
    <row r="83" spans="1:9">
      <c r="A83" s="45" t="s">
        <v>82</v>
      </c>
      <c r="B83" s="66" t="s">
        <v>83</v>
      </c>
      <c r="C83" s="67"/>
      <c r="D83" s="46" t="s">
        <v>84</v>
      </c>
      <c r="E83" s="42">
        <v>6.07</v>
      </c>
      <c r="F83" s="43">
        <v>0.04</v>
      </c>
      <c r="G83" s="47">
        <v>800000</v>
      </c>
      <c r="H83" s="47">
        <v>119737</v>
      </c>
      <c r="I83" s="44">
        <f t="shared" si="1"/>
        <v>36789.480000000003</v>
      </c>
    </row>
    <row r="84" spans="1:9">
      <c r="A84" s="48" t="s">
        <v>85</v>
      </c>
      <c r="B84" s="72" t="s">
        <v>86</v>
      </c>
      <c r="C84" s="73"/>
      <c r="D84" s="49" t="s">
        <v>84</v>
      </c>
      <c r="E84" s="50">
        <v>29.382000000000001</v>
      </c>
      <c r="F84" s="51">
        <v>0.1</v>
      </c>
      <c r="G84" s="52">
        <v>350000</v>
      </c>
      <c r="H84" s="52">
        <v>104203</v>
      </c>
      <c r="I84" s="53">
        <f t="shared" si="1"/>
        <v>45420.3</v>
      </c>
    </row>
    <row r="85" spans="1:9">
      <c r="A85" s="54" t="s">
        <v>87</v>
      </c>
      <c r="B85" s="55"/>
      <c r="C85" s="56"/>
      <c r="D85" s="57"/>
      <c r="E85" s="58"/>
      <c r="F85" s="59"/>
      <c r="G85" s="58"/>
      <c r="H85" s="58"/>
      <c r="I85" s="60">
        <f t="shared" si="1"/>
        <v>0</v>
      </c>
    </row>
    <row r="86" spans="1:9">
      <c r="A86" s="45" t="s">
        <v>88</v>
      </c>
      <c r="B86" s="66" t="s">
        <v>89</v>
      </c>
      <c r="C86" s="67"/>
      <c r="D86" s="46" t="s">
        <v>69</v>
      </c>
      <c r="E86" s="42">
        <v>155</v>
      </c>
      <c r="F86" s="43">
        <f>CEILING(E86*0.01,0.1)</f>
        <v>1.6</v>
      </c>
      <c r="G86" s="47">
        <v>10000</v>
      </c>
      <c r="H86" s="47">
        <v>8000</v>
      </c>
      <c r="I86" s="44">
        <f t="shared" si="1"/>
        <v>28800</v>
      </c>
    </row>
    <row r="87" spans="1:9">
      <c r="A87" s="45" t="s">
        <v>90</v>
      </c>
      <c r="B87" s="68" t="s">
        <v>91</v>
      </c>
      <c r="C87" s="69"/>
      <c r="D87" s="46" t="s">
        <v>69</v>
      </c>
      <c r="E87" s="42">
        <v>155</v>
      </c>
      <c r="F87" s="43">
        <f>CEILING(E87*0.05,0.1)</f>
        <v>7.8000000000000007</v>
      </c>
      <c r="G87" s="47">
        <v>3000</v>
      </c>
      <c r="H87" s="47">
        <v>1500</v>
      </c>
      <c r="I87" s="44">
        <f t="shared" si="1"/>
        <v>35100</v>
      </c>
    </row>
    <row r="88" spans="1:9">
      <c r="A88" s="48" t="s">
        <v>92</v>
      </c>
      <c r="B88" s="70" t="s">
        <v>93</v>
      </c>
      <c r="C88" s="71"/>
      <c r="D88" s="49" t="s">
        <v>69</v>
      </c>
      <c r="E88" s="50">
        <v>155</v>
      </c>
      <c r="F88" s="51">
        <f>CEILING(E88*0.2,0.1)</f>
        <v>31</v>
      </c>
      <c r="G88" s="52">
        <v>700</v>
      </c>
      <c r="H88" s="52">
        <v>320</v>
      </c>
      <c r="I88" s="53">
        <f t="shared" si="1"/>
        <v>31620</v>
      </c>
    </row>
    <row r="89" spans="1:9">
      <c r="A89" s="2"/>
      <c r="B89" s="2"/>
      <c r="C89" s="2"/>
      <c r="D89" s="2"/>
      <c r="E89" s="2"/>
      <c r="F89" s="2"/>
      <c r="G89" s="65" t="s">
        <v>98</v>
      </c>
      <c r="H89" s="2"/>
      <c r="I89" s="62">
        <f>SUM(I75:I88)</f>
        <v>648309.78</v>
      </c>
    </row>
    <row r="90" spans="1:9">
      <c r="A90" s="2"/>
      <c r="B90" s="2"/>
      <c r="C90" s="2"/>
      <c r="D90" s="2"/>
      <c r="E90" s="2"/>
      <c r="F90" s="2"/>
      <c r="G90" s="2"/>
      <c r="H90" s="2"/>
      <c r="I90" s="2"/>
    </row>
    <row r="91" spans="1:9" s="1" customFormat="1" ht="18">
      <c r="A91" s="2"/>
      <c r="B91" s="63" t="s">
        <v>94</v>
      </c>
      <c r="C91" s="64">
        <f>I89+H70+H69+H68</f>
        <v>1373309.78</v>
      </c>
      <c r="D91" s="2"/>
      <c r="E91" s="2"/>
      <c r="F91" s="2"/>
      <c r="G91" s="2"/>
      <c r="H91" s="2"/>
      <c r="I91" s="2"/>
    </row>
    <row r="92" spans="1:9" s="1" customFormat="1">
      <c r="A92" s="2"/>
      <c r="B92" s="2"/>
      <c r="C92" s="2"/>
      <c r="D92" s="2"/>
      <c r="E92" s="2"/>
      <c r="F92" s="2"/>
      <c r="G92" s="2"/>
      <c r="H92" s="2"/>
      <c r="I92" s="2"/>
    </row>
    <row r="93" spans="1:9">
      <c r="A93" s="2"/>
      <c r="B93" s="2"/>
      <c r="C93" s="2"/>
      <c r="D93" s="2"/>
      <c r="E93" s="2"/>
      <c r="F93" s="2"/>
      <c r="G93" s="2"/>
      <c r="H93" s="2"/>
      <c r="I93" s="2"/>
    </row>
  </sheetData>
  <mergeCells count="32">
    <mergeCell ref="A25:D25"/>
    <mergeCell ref="A4:D4"/>
    <mergeCell ref="A30:A34"/>
    <mergeCell ref="C30:C31"/>
    <mergeCell ref="D30:D31"/>
    <mergeCell ref="E30:E31"/>
    <mergeCell ref="C32:C33"/>
    <mergeCell ref="D32:D33"/>
    <mergeCell ref="E32:E33"/>
    <mergeCell ref="A49:A50"/>
    <mergeCell ref="C49:C50"/>
    <mergeCell ref="D49:D50"/>
    <mergeCell ref="E49:E50"/>
    <mergeCell ref="A54:E54"/>
    <mergeCell ref="A61:A64"/>
    <mergeCell ref="B61:B62"/>
    <mergeCell ref="C61:C63"/>
    <mergeCell ref="D61:D63"/>
    <mergeCell ref="E61:E63"/>
    <mergeCell ref="A72:I72"/>
    <mergeCell ref="B74:C74"/>
    <mergeCell ref="A75:C75"/>
    <mergeCell ref="B76:C76"/>
    <mergeCell ref="B77:C77"/>
    <mergeCell ref="B86:C86"/>
    <mergeCell ref="B87:C87"/>
    <mergeCell ref="B88:C88"/>
    <mergeCell ref="B78:C78"/>
    <mergeCell ref="B80:C80"/>
    <mergeCell ref="B81:C81"/>
    <mergeCell ref="B83:C83"/>
    <mergeCell ref="B84:C84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КНС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2015-02-18T14:45:56Z</dcterms:modified>
</cp:coreProperties>
</file>